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tabRatio="601" firstSheet="1" activeTab="1"/>
  </bookViews>
  <sheets>
    <sheet name="2 полуг_20_на утв" sheetId="91" state="hidden" r:id="rId1"/>
    <sheet name="2 полуг20_профс_на утв. Лайт" sheetId="99" r:id="rId2"/>
    <sheet name="расч_2_пол.2020_профс_Лайт" sheetId="98" state="hidden" r:id="rId3"/>
    <sheet name="2 полуг20_профс_на утв." sheetId="95" state="hidden" r:id="rId4"/>
    <sheet name="2 полуг_20_на утв (2)" sheetId="96" state="hidden" r:id="rId5"/>
    <sheet name="2полуг_20_расч_профс_скид." sheetId="94" state="hidden" r:id="rId6"/>
    <sheet name="2 полуг_20_расч " sheetId="90" state="hidden" r:id="rId7"/>
    <sheet name="с 01.01.20_профс_плюс_5%_утв" sheetId="92" state="hidden" r:id="rId8"/>
    <sheet name="Гостинич.услуги действ._2019" sheetId="93" state="hidden" r:id="rId9"/>
    <sheet name="2 полуг20_профс_сравнит." sheetId="97" state="hidden" r:id="rId10"/>
    <sheet name="3_4 кв_19_профс_плюс_5%_утв" sheetId="88" state="hidden" r:id="rId11"/>
    <sheet name="2 полуг_19_на утв (2)" sheetId="89" state="hidden" r:id="rId12"/>
    <sheet name="расч_2_пол.2020_профс_плюс 10%" sheetId="87" state="hidden" r:id="rId13"/>
    <sheet name="3_4 кв_19_профс_30%_утв" sheetId="86" state="hidden" r:id="rId14"/>
    <sheet name="расч_3_4 кв_19_профс_30%" sheetId="83" state="hidden" r:id="rId15"/>
    <sheet name="НОВ_ГОД_20_на утв" sheetId="80" state="hidden" r:id="rId16"/>
    <sheet name="НОВ_ГОД_20_расчет" sheetId="79" state="hidden" r:id="rId17"/>
    <sheet name="2 полуг_19_на утв" sheetId="77" state="hidden" r:id="rId18"/>
    <sheet name="2 полуг_19_расч" sheetId="74" state="hidden" r:id="rId19"/>
    <sheet name="расч_3_4 кв_19_профс_скидка_37%" sheetId="81" state="hidden" r:id="rId20"/>
    <sheet name="2019 год_1 полуг" sheetId="71" state="hidden" r:id="rId21"/>
    <sheet name="Нов_год_19_на утв" sheetId="69" state="hidden" r:id="rId22"/>
    <sheet name="Нов_год_19_расч" sheetId="66" state="hidden" r:id="rId23"/>
    <sheet name="2018 год" sheetId="67" state="hidden" r:id="rId24"/>
    <sheet name="3 кв_18_профсоюзы" sheetId="64" state="hidden" r:id="rId25"/>
    <sheet name="расч_3 кв_18_профсоюзы (2)" sheetId="65" state="hidden" r:id="rId26"/>
    <sheet name="Нов_год_18_на утвержд" sheetId="62" state="hidden" r:id="rId27"/>
    <sheet name="Нов_год_18_расч " sheetId="61" state="hidden" r:id="rId28"/>
    <sheet name="1_2_кв_17_профс" sheetId="57" state="hidden" r:id="rId29"/>
    <sheet name="2_полуг_17_утв" sheetId="70" state="hidden" r:id="rId30"/>
    <sheet name="1_2_кв_17_утв" sheetId="56" state="hidden" r:id="rId31"/>
    <sheet name="1_2 кв_17_расч" sheetId="53" state="hidden" r:id="rId32"/>
    <sheet name="Н_год_17_утв" sheetId="55" state="hidden" r:id="rId33"/>
    <sheet name="Н_год_17_расч" sheetId="52" state="hidden" r:id="rId34"/>
    <sheet name="3_4 кв_16_дет пит_утвержд" sheetId="51" state="hidden" r:id="rId35"/>
    <sheet name="3_4 кв_16_дет пит_расч" sheetId="50" state="hidden" r:id="rId36"/>
    <sheet name="1_2кв_16_расч_7,5%" sheetId="43" state="hidden" r:id="rId3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99" l="1"/>
  <c r="G18" i="99"/>
  <c r="H18" i="99"/>
  <c r="I18" i="99"/>
  <c r="J18" i="99"/>
  <c r="K18" i="99"/>
  <c r="L18" i="99"/>
  <c r="M18" i="99"/>
  <c r="N18" i="99"/>
  <c r="O18" i="99"/>
  <c r="P18" i="99"/>
  <c r="G19" i="99" l="1"/>
  <c r="H19" i="99"/>
  <c r="I19" i="99"/>
  <c r="J19" i="99"/>
  <c r="K19" i="99"/>
  <c r="L19" i="99"/>
  <c r="M19" i="99"/>
  <c r="N19" i="99"/>
  <c r="O19" i="99"/>
  <c r="P19" i="99"/>
  <c r="F19" i="99"/>
  <c r="G24" i="99" s="1"/>
  <c r="E30" i="98"/>
  <c r="E27" i="98"/>
  <c r="L21" i="98"/>
  <c r="D21" i="98"/>
  <c r="G14" i="98"/>
  <c r="C15" i="98"/>
  <c r="C23" i="98" s="1"/>
  <c r="H23" i="98" l="1"/>
  <c r="K23" i="98"/>
  <c r="G23" i="98"/>
  <c r="M23" i="98"/>
  <c r="D23" i="98"/>
  <c r="J23" i="98"/>
  <c r="F23" i="98"/>
  <c r="L23" i="98"/>
  <c r="N23" i="98"/>
  <c r="I23" i="98"/>
  <c r="E23" i="98"/>
  <c r="E16" i="98"/>
  <c r="L16" i="98"/>
  <c r="H16" i="98"/>
  <c r="I16" i="98"/>
  <c r="M16" i="98"/>
  <c r="G16" i="98"/>
  <c r="F16" i="98"/>
  <c r="J16" i="98"/>
  <c r="N16" i="98"/>
  <c r="D16" i="98"/>
  <c r="K16" i="98"/>
  <c r="S18" i="98"/>
  <c r="R24" i="98"/>
  <c r="R18" i="98"/>
  <c r="R17" i="98"/>
  <c r="F14" i="98"/>
  <c r="D14" i="98"/>
  <c r="E28" i="87"/>
  <c r="Q32" i="87"/>
  <c r="E30" i="87"/>
  <c r="D30" i="87"/>
  <c r="E36" i="87"/>
  <c r="Q19" i="95"/>
  <c r="Q18" i="95"/>
  <c r="Q25" i="87"/>
  <c r="R16" i="98" l="1"/>
  <c r="X87" i="90"/>
  <c r="V86" i="90"/>
  <c r="V89" i="90" s="1"/>
  <c r="V96" i="90"/>
  <c r="V99" i="90" s="1"/>
  <c r="W87" i="90"/>
  <c r="U88" i="90"/>
  <c r="T88" i="90"/>
  <c r="T96" i="90" s="1"/>
  <c r="T89" i="90"/>
  <c r="F23" i="87"/>
  <c r="E41" i="98"/>
  <c r="E35" i="98"/>
  <c r="E33" i="98"/>
  <c r="E14" i="98"/>
  <c r="W8" i="98"/>
  <c r="R25" i="98"/>
  <c r="N68" i="98"/>
  <c r="M68" i="98"/>
  <c r="L68" i="98"/>
  <c r="K68" i="98"/>
  <c r="J68" i="98"/>
  <c r="I68" i="98"/>
  <c r="H68" i="98"/>
  <c r="G68" i="98"/>
  <c r="F68" i="98"/>
  <c r="E68" i="98"/>
  <c r="D68" i="98"/>
  <c r="N64" i="98"/>
  <c r="M64" i="98"/>
  <c r="L64" i="98"/>
  <c r="K64" i="98"/>
  <c r="J64" i="98"/>
  <c r="I64" i="98"/>
  <c r="H64" i="98"/>
  <c r="G64" i="98"/>
  <c r="F64" i="98"/>
  <c r="E64" i="98"/>
  <c r="D64" i="98"/>
  <c r="N60" i="98"/>
  <c r="M60" i="98"/>
  <c r="L60" i="98"/>
  <c r="K60" i="98"/>
  <c r="J60" i="98"/>
  <c r="I60" i="98"/>
  <c r="H60" i="98"/>
  <c r="G60" i="98"/>
  <c r="F60" i="98"/>
  <c r="E60" i="98"/>
  <c r="D60" i="98"/>
  <c r="N56" i="98"/>
  <c r="M56" i="98"/>
  <c r="L56" i="98"/>
  <c r="K56" i="98"/>
  <c r="J56" i="98"/>
  <c r="I56" i="98"/>
  <c r="H56" i="98"/>
  <c r="G56" i="98"/>
  <c r="F56" i="98"/>
  <c r="E56" i="98"/>
  <c r="D56" i="98"/>
  <c r="N50" i="98"/>
  <c r="M50" i="98"/>
  <c r="L50" i="98"/>
  <c r="K50" i="98"/>
  <c r="J50" i="98"/>
  <c r="I50" i="98"/>
  <c r="H50" i="98"/>
  <c r="G50" i="98"/>
  <c r="F50" i="98"/>
  <c r="E50" i="98"/>
  <c r="D50" i="98"/>
  <c r="N46" i="98"/>
  <c r="M46" i="98"/>
  <c r="L46" i="98"/>
  <c r="K46" i="98"/>
  <c r="J46" i="98"/>
  <c r="I46" i="98"/>
  <c r="H46" i="98"/>
  <c r="G46" i="98"/>
  <c r="F46" i="98"/>
  <c r="E46" i="98"/>
  <c r="D46" i="98"/>
  <c r="E37" i="98"/>
  <c r="N27" i="98"/>
  <c r="L27" i="98"/>
  <c r="J27" i="98"/>
  <c r="H27" i="98"/>
  <c r="F27" i="98"/>
  <c r="N21" i="98"/>
  <c r="M21" i="98"/>
  <c r="K21" i="98"/>
  <c r="J21" i="98"/>
  <c r="I21" i="98"/>
  <c r="H21" i="98"/>
  <c r="G21" i="98"/>
  <c r="F21" i="98"/>
  <c r="E21" i="98"/>
  <c r="N14" i="98"/>
  <c r="M14" i="98"/>
  <c r="L14" i="98"/>
  <c r="K14" i="98"/>
  <c r="J14" i="98"/>
  <c r="I14" i="98"/>
  <c r="H14" i="98"/>
  <c r="W88" i="90" l="1"/>
  <c r="W96" i="90" s="1"/>
  <c r="G25" i="95"/>
  <c r="E48" i="87"/>
  <c r="I63" i="87"/>
  <c r="G63" i="87"/>
  <c r="N57" i="87"/>
  <c r="G57" i="87"/>
  <c r="D53" i="87"/>
  <c r="E44" i="87"/>
  <c r="E40" i="87"/>
  <c r="N30" i="87"/>
  <c r="M30" i="87"/>
  <c r="L30" i="87"/>
  <c r="K30" i="87"/>
  <c r="J30" i="87"/>
  <c r="H30" i="87"/>
  <c r="G30" i="87"/>
  <c r="G23" i="87"/>
  <c r="D21" i="87"/>
  <c r="D23" i="87"/>
  <c r="D63" i="87"/>
  <c r="E34" i="87"/>
  <c r="Z19" i="97" l="1"/>
  <c r="Z18" i="97"/>
  <c r="P19" i="88"/>
  <c r="H25" i="97"/>
  <c r="E26" i="94" l="1"/>
  <c r="F59" i="94"/>
  <c r="F55" i="94"/>
  <c r="D26" i="94"/>
  <c r="E40" i="94"/>
  <c r="E30" i="94"/>
  <c r="I26" i="94"/>
  <c r="E20" i="94"/>
  <c r="D45" i="94"/>
  <c r="I45" i="94" s="1"/>
  <c r="N26" i="94"/>
  <c r="M26" i="94"/>
  <c r="M20" i="94"/>
  <c r="L26" i="94"/>
  <c r="K26" i="94"/>
  <c r="K20" i="94"/>
  <c r="J55" i="94"/>
  <c r="J26" i="94"/>
  <c r="J21" i="94"/>
  <c r="I20" i="94"/>
  <c r="G20" i="94"/>
  <c r="D20" i="94"/>
  <c r="H26" i="94"/>
  <c r="AG95" i="90"/>
  <c r="AD95" i="90"/>
  <c r="AG96" i="90"/>
  <c r="AF92" i="90"/>
  <c r="AF88" i="90"/>
  <c r="AD87" i="90"/>
  <c r="H21" i="94"/>
  <c r="G26" i="94"/>
  <c r="N67" i="94"/>
  <c r="M67" i="94"/>
  <c r="L67" i="94"/>
  <c r="K67" i="94"/>
  <c r="J67" i="94"/>
  <c r="I67" i="94"/>
  <c r="H67" i="94"/>
  <c r="G67" i="94"/>
  <c r="D67" i="94"/>
  <c r="N63" i="94"/>
  <c r="M63" i="94"/>
  <c r="L63" i="94"/>
  <c r="K63" i="94"/>
  <c r="J63" i="94"/>
  <c r="I63" i="94"/>
  <c r="H63" i="94"/>
  <c r="G63" i="94"/>
  <c r="F63" i="94"/>
  <c r="D63" i="94"/>
  <c r="E63" i="94" s="1"/>
  <c r="N59" i="94"/>
  <c r="M59" i="94"/>
  <c r="L59" i="94"/>
  <c r="K59" i="94"/>
  <c r="J59" i="94"/>
  <c r="I59" i="94"/>
  <c r="H59" i="94"/>
  <c r="G59" i="94"/>
  <c r="D59" i="94"/>
  <c r="E59" i="94" s="1"/>
  <c r="N55" i="94"/>
  <c r="M55" i="94"/>
  <c r="L55" i="94"/>
  <c r="K55" i="94"/>
  <c r="I55" i="94"/>
  <c r="H55" i="94"/>
  <c r="G55" i="94"/>
  <c r="D49" i="94"/>
  <c r="G49" i="94" s="1"/>
  <c r="F26" i="94"/>
  <c r="AA95" i="90"/>
  <c r="L167" i="90"/>
  <c r="Z87" i="90"/>
  <c r="S89" i="90"/>
  <c r="AB87" i="90" s="1"/>
  <c r="Y87" i="90" s="1"/>
  <c r="G45" i="94" l="1"/>
  <c r="E45" i="94"/>
  <c r="AO95" i="90"/>
  <c r="AK95" i="90"/>
  <c r="W92" i="90"/>
  <c r="F30" i="94"/>
  <c r="F67" i="94"/>
  <c r="E67" i="94"/>
  <c r="D55" i="94"/>
  <c r="E55" i="94" s="1"/>
  <c r="E49" i="94"/>
  <c r="E37" i="94"/>
  <c r="E33" i="94"/>
  <c r="K169" i="90"/>
  <c r="J169" i="90"/>
  <c r="K166" i="90"/>
  <c r="J166" i="90"/>
  <c r="L166" i="90" s="1"/>
  <c r="E22" i="90" l="1"/>
  <c r="D22" i="90"/>
  <c r="E28" i="90"/>
  <c r="D19" i="90"/>
  <c r="E19" i="90" s="1"/>
  <c r="F19" i="90"/>
  <c r="F22" i="90"/>
  <c r="E91" i="90"/>
  <c r="L169" i="90"/>
  <c r="R87" i="90"/>
  <c r="V32" i="65"/>
  <c r="W32" i="65" s="1"/>
  <c r="X87" i="74"/>
  <c r="AG87" i="90"/>
  <c r="D86" i="90"/>
  <c r="E95" i="90"/>
  <c r="D80" i="90"/>
  <c r="I49" i="94"/>
  <c r="M49" i="94"/>
  <c r="N21" i="94"/>
  <c r="L21" i="94"/>
  <c r="D91" i="53"/>
  <c r="D81" i="53"/>
  <c r="D87" i="53"/>
  <c r="I80" i="90" l="1"/>
  <c r="G80" i="90"/>
  <c r="G86" i="90"/>
  <c r="E86" i="90"/>
  <c r="K45" i="94"/>
  <c r="M45" i="94"/>
  <c r="K49" i="94"/>
  <c r="E25" i="92" l="1"/>
  <c r="L184" i="90"/>
  <c r="L179" i="90"/>
  <c r="L170" i="90"/>
  <c r="L176" i="90"/>
  <c r="K186" i="90"/>
  <c r="J196" i="90"/>
  <c r="L196" i="90" s="1"/>
  <c r="K199" i="90"/>
  <c r="J199" i="90"/>
  <c r="L199" i="90" s="1"/>
  <c r="K196" i="90"/>
  <c r="K193" i="90"/>
  <c r="J193" i="90"/>
  <c r="L193" i="90" s="1"/>
  <c r="J190" i="90"/>
  <c r="L190" i="90" s="1"/>
  <c r="K190" i="90"/>
  <c r="J186" i="90"/>
  <c r="L186" i="90" s="1"/>
  <c r="J183" i="90"/>
  <c r="L183" i="90" s="1"/>
  <c r="F38" i="90"/>
  <c r="F42" i="90"/>
  <c r="K183" i="90"/>
  <c r="L187" i="90" l="1"/>
  <c r="K178" i="90"/>
  <c r="L178" i="90" s="1"/>
  <c r="K175" i="90"/>
  <c r="L175" i="90" s="1"/>
  <c r="K172" i="90"/>
  <c r="E128" i="90"/>
  <c r="D128" i="90"/>
  <c r="K128" i="90" s="1"/>
  <c r="D124" i="90"/>
  <c r="K124" i="90" s="1"/>
  <c r="D120" i="90"/>
  <c r="D116" i="90"/>
  <c r="D110" i="90"/>
  <c r="I110" i="90" s="1"/>
  <c r="D106" i="90"/>
  <c r="M106" i="90" s="1"/>
  <c r="E102" i="90"/>
  <c r="E99" i="90"/>
  <c r="AM97" i="90"/>
  <c r="AL97" i="90"/>
  <c r="AI97" i="90"/>
  <c r="AH97" i="90"/>
  <c r="AE97" i="90"/>
  <c r="AD97" i="90"/>
  <c r="AG97" i="90" s="1"/>
  <c r="Z97" i="90"/>
  <c r="W97" i="90"/>
  <c r="AO96" i="90"/>
  <c r="AK96" i="90"/>
  <c r="Z96" i="90"/>
  <c r="AM95" i="90"/>
  <c r="AL95" i="90"/>
  <c r="AI95" i="90"/>
  <c r="AH95" i="90"/>
  <c r="AE95" i="90"/>
  <c r="AF95" i="90" s="1"/>
  <c r="Z95" i="90"/>
  <c r="AN92" i="90"/>
  <c r="AB92" i="90"/>
  <c r="R89" i="90"/>
  <c r="Q89" i="90"/>
  <c r="P89" i="90"/>
  <c r="AN88" i="90"/>
  <c r="Y88" i="90"/>
  <c r="Y97" i="90" s="1"/>
  <c r="W89" i="90"/>
  <c r="AO87" i="90"/>
  <c r="AM87" i="90"/>
  <c r="AL87" i="90"/>
  <c r="AK87" i="90"/>
  <c r="AI87" i="90"/>
  <c r="AH87" i="90"/>
  <c r="AE87" i="90"/>
  <c r="U87" i="90"/>
  <c r="T87" i="90"/>
  <c r="V87" i="90" s="1"/>
  <c r="AN86" i="90"/>
  <c r="AJ86" i="90"/>
  <c r="AJ99" i="90" s="1"/>
  <c r="AF86" i="90"/>
  <c r="AA86" i="90"/>
  <c r="AA99" i="90" s="1"/>
  <c r="I86" i="90"/>
  <c r="K80" i="90"/>
  <c r="N59" i="90"/>
  <c r="M59" i="90"/>
  <c r="L59" i="90"/>
  <c r="K59" i="90"/>
  <c r="J59" i="90"/>
  <c r="I59" i="90"/>
  <c r="H59" i="90"/>
  <c r="G59" i="90"/>
  <c r="D59" i="90"/>
  <c r="F59" i="90" s="1"/>
  <c r="N55" i="90"/>
  <c r="M55" i="90"/>
  <c r="L55" i="90"/>
  <c r="K55" i="90"/>
  <c r="J55" i="90"/>
  <c r="I55" i="90"/>
  <c r="H55" i="90"/>
  <c r="G55" i="90"/>
  <c r="D55" i="90"/>
  <c r="F55" i="90" s="1"/>
  <c r="N51" i="90"/>
  <c r="M51" i="90"/>
  <c r="L51" i="90"/>
  <c r="K51" i="90"/>
  <c r="J51" i="90"/>
  <c r="I51" i="90"/>
  <c r="H51" i="90"/>
  <c r="G51" i="90"/>
  <c r="D51" i="90"/>
  <c r="E51" i="90" s="1"/>
  <c r="N47" i="90"/>
  <c r="M47" i="90"/>
  <c r="L47" i="90"/>
  <c r="K47" i="90"/>
  <c r="J47" i="90"/>
  <c r="I47" i="90"/>
  <c r="H47" i="90"/>
  <c r="G47" i="90"/>
  <c r="D47" i="90"/>
  <c r="E47" i="90" s="1"/>
  <c r="N42" i="90"/>
  <c r="M42" i="90"/>
  <c r="L42" i="90"/>
  <c r="K42" i="90"/>
  <c r="J42" i="90"/>
  <c r="I42" i="90"/>
  <c r="H42" i="90"/>
  <c r="G42" i="90"/>
  <c r="D42" i="90"/>
  <c r="E42" i="90" s="1"/>
  <c r="N38" i="90"/>
  <c r="M38" i="90"/>
  <c r="L38" i="90"/>
  <c r="K38" i="90"/>
  <c r="J38" i="90"/>
  <c r="I38" i="90"/>
  <c r="H38" i="90"/>
  <c r="G38" i="90"/>
  <c r="D38" i="90"/>
  <c r="E38" i="90" s="1"/>
  <c r="E34" i="90"/>
  <c r="F31" i="90"/>
  <c r="E31" i="90"/>
  <c r="F28" i="90"/>
  <c r="F25" i="90"/>
  <c r="E25" i="90"/>
  <c r="N22" i="90"/>
  <c r="M22" i="90"/>
  <c r="L22" i="90"/>
  <c r="K22" i="90"/>
  <c r="J22" i="90"/>
  <c r="I22" i="90"/>
  <c r="H22" i="90"/>
  <c r="G22" i="90"/>
  <c r="N19" i="90"/>
  <c r="M19" i="90"/>
  <c r="L19" i="90"/>
  <c r="K19" i="90"/>
  <c r="J19" i="90"/>
  <c r="I19" i="90"/>
  <c r="H19" i="90"/>
  <c r="G19" i="90"/>
  <c r="F120" i="90" l="1"/>
  <c r="E120" i="90"/>
  <c r="U96" i="90"/>
  <c r="U89" i="90"/>
  <c r="M116" i="90"/>
  <c r="E116" i="90"/>
  <c r="F47" i="90"/>
  <c r="Y95" i="90"/>
  <c r="AB95" i="90" s="1"/>
  <c r="AN99" i="90"/>
  <c r="AO97" i="90"/>
  <c r="G120" i="90"/>
  <c r="M128" i="90"/>
  <c r="AN87" i="90"/>
  <c r="AK97" i="90"/>
  <c r="M80" i="90"/>
  <c r="E80" i="90"/>
  <c r="K120" i="90"/>
  <c r="I128" i="90"/>
  <c r="AJ87" i="90"/>
  <c r="AN95" i="90"/>
  <c r="E59" i="90"/>
  <c r="AF87" i="90"/>
  <c r="AJ95" i="90"/>
  <c r="F116" i="90"/>
  <c r="N116" i="90" s="1"/>
  <c r="F51" i="90"/>
  <c r="AB97" i="90"/>
  <c r="AF99" i="90"/>
  <c r="Y96" i="90"/>
  <c r="AB96" i="90" s="1"/>
  <c r="G106" i="90"/>
  <c r="N120" i="90"/>
  <c r="J120" i="90"/>
  <c r="L120" i="90"/>
  <c r="H120" i="90"/>
  <c r="K86" i="90"/>
  <c r="E55" i="90"/>
  <c r="M86" i="90"/>
  <c r="I106" i="90"/>
  <c r="E110" i="90"/>
  <c r="M110" i="90"/>
  <c r="G116" i="90"/>
  <c r="K116" i="90"/>
  <c r="E124" i="90"/>
  <c r="I124" i="90"/>
  <c r="M124" i="90"/>
  <c r="F128" i="90"/>
  <c r="K106" i="90"/>
  <c r="G110" i="90"/>
  <c r="I120" i="90"/>
  <c r="M120" i="90"/>
  <c r="F124" i="90"/>
  <c r="G128" i="90"/>
  <c r="K110" i="90"/>
  <c r="E106" i="90"/>
  <c r="I116" i="90"/>
  <c r="G124" i="90"/>
  <c r="J181" i="74"/>
  <c r="W96" i="53"/>
  <c r="E37" i="81"/>
  <c r="D80" i="74"/>
  <c r="F20" i="43"/>
  <c r="F23" i="43"/>
  <c r="E35" i="43"/>
  <c r="K172" i="74"/>
  <c r="J169" i="74"/>
  <c r="J166" i="74"/>
  <c r="AG94" i="53"/>
  <c r="AF94" i="53" s="1"/>
  <c r="D116" i="74"/>
  <c r="F116" i="74" s="1"/>
  <c r="S85" i="50"/>
  <c r="S86" i="50" s="1"/>
  <c r="E91" i="74"/>
  <c r="W87" i="74"/>
  <c r="V86" i="74"/>
  <c r="V89" i="74" s="1"/>
  <c r="R87" i="74"/>
  <c r="T88" i="74"/>
  <c r="T89" i="74" s="1"/>
  <c r="T87" i="74"/>
  <c r="E80" i="74"/>
  <c r="D19" i="74"/>
  <c r="E19" i="74" s="1"/>
  <c r="E128" i="74"/>
  <c r="D20" i="83"/>
  <c r="L116" i="90" l="1"/>
  <c r="H116" i="90"/>
  <c r="J116" i="90"/>
  <c r="N124" i="90"/>
  <c r="J124" i="90"/>
  <c r="H124" i="90"/>
  <c r="L124" i="90"/>
  <c r="L128" i="90"/>
  <c r="H128" i="90"/>
  <c r="N128" i="90"/>
  <c r="J128" i="90"/>
  <c r="D22" i="74"/>
  <c r="D42" i="74"/>
  <c r="D38" i="74"/>
  <c r="N34" i="87" l="1"/>
  <c r="L34" i="87"/>
  <c r="J34" i="87"/>
  <c r="H34" i="87"/>
  <c r="F34" i="87"/>
  <c r="N28" i="87"/>
  <c r="M28" i="87"/>
  <c r="L28" i="87"/>
  <c r="K28" i="87"/>
  <c r="J28" i="87"/>
  <c r="I28" i="87"/>
  <c r="H28" i="87"/>
  <c r="G28" i="87"/>
  <c r="F28" i="87"/>
  <c r="D28" i="87"/>
  <c r="N21" i="87"/>
  <c r="M21" i="87"/>
  <c r="L21" i="87"/>
  <c r="K21" i="87"/>
  <c r="J21" i="87"/>
  <c r="I21" i="87"/>
  <c r="H21" i="87"/>
  <c r="G21" i="87"/>
  <c r="F21" i="87"/>
  <c r="E21" i="87"/>
  <c r="E25" i="88"/>
  <c r="N63" i="87"/>
  <c r="M63" i="87"/>
  <c r="L63" i="87"/>
  <c r="K63" i="87"/>
  <c r="J63" i="87"/>
  <c r="H63" i="87"/>
  <c r="F63" i="87"/>
  <c r="E63" i="87"/>
  <c r="N75" i="87"/>
  <c r="M75" i="87"/>
  <c r="L75" i="87"/>
  <c r="K75" i="87"/>
  <c r="J75" i="87"/>
  <c r="I75" i="87"/>
  <c r="H75" i="87"/>
  <c r="G75" i="87"/>
  <c r="F75" i="87"/>
  <c r="E75" i="87"/>
  <c r="D75" i="87"/>
  <c r="N71" i="87"/>
  <c r="M71" i="87"/>
  <c r="L71" i="87"/>
  <c r="K71" i="87"/>
  <c r="J71" i="87"/>
  <c r="I71" i="87"/>
  <c r="H71" i="87"/>
  <c r="G71" i="87"/>
  <c r="F71" i="87"/>
  <c r="E71" i="87"/>
  <c r="D71" i="87"/>
  <c r="N67" i="87"/>
  <c r="M67" i="87"/>
  <c r="L67" i="87"/>
  <c r="K67" i="87"/>
  <c r="J67" i="87"/>
  <c r="I67" i="87"/>
  <c r="H67" i="87"/>
  <c r="G67" i="87"/>
  <c r="F67" i="87"/>
  <c r="E67" i="87"/>
  <c r="D67" i="87"/>
  <c r="N53" i="87"/>
  <c r="M53" i="87"/>
  <c r="L53" i="87"/>
  <c r="K53" i="87"/>
  <c r="J53" i="87"/>
  <c r="I53" i="87"/>
  <c r="H53" i="87"/>
  <c r="G53" i="87"/>
  <c r="F53" i="87"/>
  <c r="E53" i="87"/>
  <c r="M57" i="87"/>
  <c r="L57" i="87"/>
  <c r="K57" i="87"/>
  <c r="J57" i="87"/>
  <c r="I57" i="87"/>
  <c r="H57" i="87"/>
  <c r="F57" i="87"/>
  <c r="E57" i="87"/>
  <c r="D57" i="87"/>
  <c r="I30" i="87"/>
  <c r="F30" i="87"/>
  <c r="N23" i="87"/>
  <c r="M23" i="87"/>
  <c r="L23" i="87"/>
  <c r="K23" i="87"/>
  <c r="J23" i="87"/>
  <c r="I23" i="87"/>
  <c r="H23" i="87"/>
  <c r="E23" i="87"/>
  <c r="F66" i="83"/>
  <c r="E66" i="83"/>
  <c r="E62" i="83"/>
  <c r="F62" i="83"/>
  <c r="G58" i="83"/>
  <c r="G54" i="83"/>
  <c r="F58" i="83"/>
  <c r="F54" i="83"/>
  <c r="E58" i="83"/>
  <c r="E54" i="83"/>
  <c r="D54" i="83"/>
  <c r="N26" i="83"/>
  <c r="M26" i="83"/>
  <c r="L26" i="83"/>
  <c r="K26" i="83"/>
  <c r="J26" i="83"/>
  <c r="I26" i="83"/>
  <c r="H26" i="83"/>
  <c r="G26" i="83"/>
  <c r="F26" i="83"/>
  <c r="N80" i="79"/>
  <c r="L80" i="79"/>
  <c r="J80" i="79"/>
  <c r="H80" i="79"/>
  <c r="F80" i="79"/>
  <c r="D80" i="79"/>
  <c r="K80" i="79" s="1"/>
  <c r="N76" i="79"/>
  <c r="L76" i="79"/>
  <c r="J76" i="79"/>
  <c r="H76" i="79"/>
  <c r="F76" i="79"/>
  <c r="D76" i="79"/>
  <c r="K76" i="79" s="1"/>
  <c r="K148" i="79"/>
  <c r="K145" i="79"/>
  <c r="K142" i="79"/>
  <c r="D120" i="74"/>
  <c r="M116" i="74"/>
  <c r="K116" i="74"/>
  <c r="I116" i="74"/>
  <c r="G116" i="74"/>
  <c r="N116" i="74"/>
  <c r="E116" i="74"/>
  <c r="E102" i="74"/>
  <c r="E99" i="74"/>
  <c r="E95" i="74"/>
  <c r="E24" i="86"/>
  <c r="N66" i="83"/>
  <c r="M66" i="83"/>
  <c r="L66" i="83"/>
  <c r="K66" i="83"/>
  <c r="J66" i="83"/>
  <c r="I66" i="83"/>
  <c r="H66" i="83"/>
  <c r="G66" i="83"/>
  <c r="N62" i="83"/>
  <c r="M62" i="83"/>
  <c r="L62" i="83"/>
  <c r="K62" i="83"/>
  <c r="J62" i="83"/>
  <c r="I62" i="83"/>
  <c r="H62" i="83"/>
  <c r="G62" i="83"/>
  <c r="N58" i="83"/>
  <c r="M58" i="83"/>
  <c r="L58" i="83"/>
  <c r="K58" i="83"/>
  <c r="J58" i="83"/>
  <c r="I58" i="83"/>
  <c r="H58" i="83"/>
  <c r="N54" i="83"/>
  <c r="M54" i="83"/>
  <c r="L54" i="83"/>
  <c r="K54" i="83"/>
  <c r="J54" i="83"/>
  <c r="I54" i="83"/>
  <c r="H54" i="83"/>
  <c r="D66" i="83"/>
  <c r="D62" i="83"/>
  <c r="D58" i="83"/>
  <c r="E40" i="83"/>
  <c r="E39" i="83"/>
  <c r="E36" i="83"/>
  <c r="E33" i="83"/>
  <c r="E30" i="83"/>
  <c r="M20" i="83"/>
  <c r="K20" i="83"/>
  <c r="I20" i="83"/>
  <c r="G20" i="83"/>
  <c r="E20" i="83"/>
  <c r="J151" i="79"/>
  <c r="J139" i="79"/>
  <c r="J136" i="79"/>
  <c r="L48" i="79"/>
  <c r="K48" i="79"/>
  <c r="L44" i="79"/>
  <c r="K44" i="79"/>
  <c r="L40" i="79"/>
  <c r="K40" i="79"/>
  <c r="H48" i="79"/>
  <c r="G48" i="79"/>
  <c r="H44" i="79"/>
  <c r="G44" i="79"/>
  <c r="H40" i="79"/>
  <c r="G40" i="79"/>
  <c r="L36" i="79"/>
  <c r="K36" i="79"/>
  <c r="H36" i="79"/>
  <c r="G36" i="79"/>
  <c r="N31" i="79"/>
  <c r="M31" i="79"/>
  <c r="L31" i="79"/>
  <c r="K31" i="79"/>
  <c r="J31" i="79"/>
  <c r="I31" i="79"/>
  <c r="H31" i="79"/>
  <c r="G31" i="79"/>
  <c r="F31" i="79"/>
  <c r="D31" i="79"/>
  <c r="E31" i="79" s="1"/>
  <c r="N27" i="79"/>
  <c r="M27" i="79"/>
  <c r="L27" i="79"/>
  <c r="K27" i="79"/>
  <c r="J27" i="79"/>
  <c r="I27" i="79"/>
  <c r="H27" i="79"/>
  <c r="G27" i="79"/>
  <c r="F27" i="79"/>
  <c r="D27" i="79"/>
  <c r="E27" i="79" s="1"/>
  <c r="K19" i="74"/>
  <c r="K178" i="74"/>
  <c r="K175" i="74"/>
  <c r="N59" i="74"/>
  <c r="M59" i="74"/>
  <c r="L59" i="74"/>
  <c r="K59" i="74"/>
  <c r="J59" i="74"/>
  <c r="I59" i="74"/>
  <c r="H59" i="74"/>
  <c r="G59" i="74"/>
  <c r="N55" i="74"/>
  <c r="M55" i="74"/>
  <c r="L55" i="74"/>
  <c r="K55" i="74"/>
  <c r="J55" i="74"/>
  <c r="I55" i="74"/>
  <c r="H55" i="74"/>
  <c r="G55" i="74"/>
  <c r="N51" i="74"/>
  <c r="M51" i="74"/>
  <c r="L51" i="74"/>
  <c r="K51" i="74"/>
  <c r="J51" i="74"/>
  <c r="I51" i="74"/>
  <c r="H51" i="74"/>
  <c r="G51" i="74"/>
  <c r="L47" i="74"/>
  <c r="K47" i="74"/>
  <c r="H47" i="74"/>
  <c r="G47" i="74"/>
  <c r="N42" i="74"/>
  <c r="M42" i="74"/>
  <c r="L42" i="74"/>
  <c r="K42" i="74"/>
  <c r="J42" i="74"/>
  <c r="I42" i="74"/>
  <c r="H42" i="74"/>
  <c r="G42" i="74"/>
  <c r="N38" i="74"/>
  <c r="M38" i="74"/>
  <c r="L38" i="74"/>
  <c r="K38" i="74"/>
  <c r="J38" i="74"/>
  <c r="I38" i="74"/>
  <c r="H38" i="74"/>
  <c r="G38" i="74"/>
  <c r="N22" i="74"/>
  <c r="M22" i="74"/>
  <c r="L22" i="74"/>
  <c r="K22" i="74"/>
  <c r="J22" i="74"/>
  <c r="I22" i="74"/>
  <c r="H22" i="74"/>
  <c r="G22" i="74"/>
  <c r="L19" i="74"/>
  <c r="H19" i="74"/>
  <c r="G19" i="74"/>
  <c r="AO96" i="74"/>
  <c r="AK96" i="74"/>
  <c r="AK95" i="74"/>
  <c r="AO95" i="74"/>
  <c r="AG95" i="74"/>
  <c r="AN88" i="74"/>
  <c r="AL87" i="74"/>
  <c r="AM87" i="74"/>
  <c r="AF88" i="74"/>
  <c r="AE87" i="74"/>
  <c r="AK87" i="74"/>
  <c r="AI87" i="74"/>
  <c r="AH87" i="74"/>
  <c r="AG87" i="74"/>
  <c r="S89" i="74"/>
  <c r="AB87" i="74" s="1"/>
  <c r="Y88" i="74"/>
  <c r="AD87" i="74"/>
  <c r="D48" i="83"/>
  <c r="M48" i="83" s="1"/>
  <c r="D128" i="74"/>
  <c r="D110" i="74"/>
  <c r="K110" i="74" s="1"/>
  <c r="D44" i="83"/>
  <c r="I44" i="83" s="1"/>
  <c r="D26" i="83"/>
  <c r="E26" i="83"/>
  <c r="K26" i="81"/>
  <c r="I26" i="81"/>
  <c r="F67" i="81"/>
  <c r="F63" i="81"/>
  <c r="F59" i="81"/>
  <c r="F55" i="81"/>
  <c r="N55" i="81"/>
  <c r="M55" i="81"/>
  <c r="L55" i="81"/>
  <c r="K55" i="81"/>
  <c r="J55" i="81"/>
  <c r="I55" i="81"/>
  <c r="H55" i="81"/>
  <c r="G55" i="81"/>
  <c r="D55" i="81"/>
  <c r="E55" i="81" s="1"/>
  <c r="E40" i="81"/>
  <c r="E33" i="81"/>
  <c r="E30" i="81"/>
  <c r="E26" i="81"/>
  <c r="G20" i="81"/>
  <c r="E20" i="81"/>
  <c r="D20" i="81"/>
  <c r="K20" i="81" s="1"/>
  <c r="F30" i="81"/>
  <c r="F21" i="81"/>
  <c r="N26" i="81"/>
  <c r="M26" i="81"/>
  <c r="L26" i="81"/>
  <c r="J26" i="81"/>
  <c r="H26" i="81"/>
  <c r="G26" i="81"/>
  <c r="F26" i="81"/>
  <c r="D26" i="81"/>
  <c r="F61" i="65"/>
  <c r="H86" i="79"/>
  <c r="G86" i="79"/>
  <c r="N19" i="74"/>
  <c r="N67" i="81"/>
  <c r="M67" i="81"/>
  <c r="L67" i="81"/>
  <c r="K67" i="81"/>
  <c r="J67" i="81"/>
  <c r="I67" i="81"/>
  <c r="H67" i="81"/>
  <c r="G67" i="81"/>
  <c r="N63" i="81"/>
  <c r="M63" i="81"/>
  <c r="L63" i="81"/>
  <c r="K63" i="81"/>
  <c r="J63" i="81"/>
  <c r="I63" i="81"/>
  <c r="H63" i="81"/>
  <c r="G63" i="81"/>
  <c r="N59" i="81"/>
  <c r="M59" i="81"/>
  <c r="L59" i="81"/>
  <c r="K59" i="81"/>
  <c r="J59" i="81"/>
  <c r="I59" i="81"/>
  <c r="H59" i="81"/>
  <c r="G59" i="81"/>
  <c r="G73" i="65"/>
  <c r="G69" i="65"/>
  <c r="J65" i="65"/>
  <c r="I65" i="65"/>
  <c r="H65" i="65"/>
  <c r="G61" i="65"/>
  <c r="H21" i="81"/>
  <c r="J21" i="81"/>
  <c r="L21" i="81"/>
  <c r="N21" i="81"/>
  <c r="D67" i="81"/>
  <c r="E67" i="81" s="1"/>
  <c r="D63" i="81"/>
  <c r="D59" i="81"/>
  <c r="E59" i="81" s="1"/>
  <c r="D49" i="81"/>
  <c r="M49" i="81" s="1"/>
  <c r="D45" i="81"/>
  <c r="K45" i="81" s="1"/>
  <c r="D36" i="79"/>
  <c r="E36" i="79" s="1"/>
  <c r="F36" i="79"/>
  <c r="I36" i="79"/>
  <c r="J36" i="79"/>
  <c r="M36" i="79"/>
  <c r="N98" i="79"/>
  <c r="M98" i="79"/>
  <c r="L98" i="79"/>
  <c r="K98" i="79"/>
  <c r="J98" i="79"/>
  <c r="I98" i="79"/>
  <c r="H98" i="79"/>
  <c r="G98" i="79"/>
  <c r="D98" i="79"/>
  <c r="F98" i="79" s="1"/>
  <c r="N94" i="79"/>
  <c r="M94" i="79"/>
  <c r="L94" i="79"/>
  <c r="K94" i="79"/>
  <c r="J94" i="79"/>
  <c r="I94" i="79"/>
  <c r="H94" i="79"/>
  <c r="G94" i="79"/>
  <c r="D94" i="79"/>
  <c r="F94" i="79" s="1"/>
  <c r="N90" i="79"/>
  <c r="M90" i="79"/>
  <c r="L90" i="79"/>
  <c r="K90" i="79"/>
  <c r="J90" i="79"/>
  <c r="I90" i="79"/>
  <c r="H90" i="79"/>
  <c r="G90" i="79"/>
  <c r="D90" i="79"/>
  <c r="F90" i="79" s="1"/>
  <c r="N86" i="79"/>
  <c r="M86" i="79"/>
  <c r="L86" i="79"/>
  <c r="K86" i="79"/>
  <c r="J86" i="79"/>
  <c r="I86" i="79"/>
  <c r="N48" i="79"/>
  <c r="M48" i="79"/>
  <c r="J48" i="79"/>
  <c r="I48" i="79"/>
  <c r="F48" i="79"/>
  <c r="D48" i="79"/>
  <c r="E48" i="79" s="1"/>
  <c r="N44" i="79"/>
  <c r="M44" i="79"/>
  <c r="J44" i="79"/>
  <c r="I44" i="79"/>
  <c r="F44" i="79"/>
  <c r="D44" i="79"/>
  <c r="E44" i="79" s="1"/>
  <c r="N40" i="79"/>
  <c r="M40" i="79"/>
  <c r="J40" i="79"/>
  <c r="I40" i="79"/>
  <c r="F40" i="79"/>
  <c r="D40" i="79"/>
  <c r="E40" i="79" s="1"/>
  <c r="N36" i="79"/>
  <c r="D86" i="79"/>
  <c r="F86" i="79" s="1"/>
  <c r="N47" i="74"/>
  <c r="M47" i="74"/>
  <c r="J47" i="74"/>
  <c r="I47" i="74"/>
  <c r="J19" i="74"/>
  <c r="I19" i="74"/>
  <c r="AO87" i="74"/>
  <c r="AN87" i="74" s="1"/>
  <c r="AM97" i="74"/>
  <c r="AL97" i="74"/>
  <c r="AI97" i="74"/>
  <c r="AH97" i="74"/>
  <c r="AE97" i="74"/>
  <c r="AD97" i="74"/>
  <c r="AM95" i="74"/>
  <c r="AN95" i="74" s="1"/>
  <c r="AL95" i="74"/>
  <c r="AI95" i="74"/>
  <c r="AH95" i="74"/>
  <c r="AE95" i="74"/>
  <c r="Z87" i="74"/>
  <c r="D59" i="74"/>
  <c r="E59" i="74" s="1"/>
  <c r="D55" i="74"/>
  <c r="F55" i="74" s="1"/>
  <c r="D51" i="74"/>
  <c r="E51" i="74" s="1"/>
  <c r="D47" i="74"/>
  <c r="F47" i="74" s="1"/>
  <c r="F42" i="74"/>
  <c r="E42" i="74"/>
  <c r="D86" i="74"/>
  <c r="I80" i="74"/>
  <c r="D106" i="74"/>
  <c r="M106" i="74" s="1"/>
  <c r="W97" i="74"/>
  <c r="D20" i="53"/>
  <c r="E20" i="53" s="1"/>
  <c r="E34" i="74"/>
  <c r="F38" i="74"/>
  <c r="E38" i="74"/>
  <c r="F31" i="74"/>
  <c r="E31" i="74"/>
  <c r="F28" i="74"/>
  <c r="E28" i="74"/>
  <c r="F25" i="74"/>
  <c r="E25" i="74"/>
  <c r="F22" i="74"/>
  <c r="E22" i="74"/>
  <c r="M19" i="74"/>
  <c r="F19" i="74"/>
  <c r="AG96" i="74"/>
  <c r="AD95" i="74"/>
  <c r="Z95" i="74"/>
  <c r="Y95" i="74"/>
  <c r="Z96" i="74"/>
  <c r="Y96" i="74"/>
  <c r="Z97" i="74"/>
  <c r="Y97" i="74"/>
  <c r="V96" i="74"/>
  <c r="V99" i="74" s="1"/>
  <c r="AB92" i="74"/>
  <c r="AN92" i="74"/>
  <c r="AN99" i="74" s="1"/>
  <c r="AF92" i="74"/>
  <c r="W92" i="74"/>
  <c r="U88" i="74"/>
  <c r="U87" i="74"/>
  <c r="V87" i="74" s="1"/>
  <c r="AG88" i="50"/>
  <c r="AG87" i="50"/>
  <c r="AG89" i="50" s="1"/>
  <c r="AG85" i="50"/>
  <c r="AN86" i="74"/>
  <c r="AJ86" i="74"/>
  <c r="AJ99" i="74" s="1"/>
  <c r="AF86" i="74"/>
  <c r="AA86" i="74"/>
  <c r="AA99" i="74" s="1"/>
  <c r="R89" i="74"/>
  <c r="Q89" i="74"/>
  <c r="P89" i="74"/>
  <c r="D124" i="74"/>
  <c r="I124" i="74" s="1"/>
  <c r="M110" i="74"/>
  <c r="F60" i="66"/>
  <c r="F56" i="66"/>
  <c r="F52" i="66"/>
  <c r="F48" i="66"/>
  <c r="E60" i="66"/>
  <c r="E56" i="66"/>
  <c r="E52" i="66"/>
  <c r="E48" i="66"/>
  <c r="E43" i="66"/>
  <c r="E39" i="66"/>
  <c r="E23" i="66"/>
  <c r="E20" i="66"/>
  <c r="E29" i="66"/>
  <c r="F29" i="66"/>
  <c r="H29" i="66"/>
  <c r="J29" i="66"/>
  <c r="L29" i="66"/>
  <c r="N29" i="66"/>
  <c r="D111" i="66"/>
  <c r="D93" i="66"/>
  <c r="E100" i="66"/>
  <c r="E96" i="66"/>
  <c r="D87" i="66"/>
  <c r="I87" i="66" s="1"/>
  <c r="D81" i="66"/>
  <c r="G81" i="66" s="1"/>
  <c r="D133" i="66"/>
  <c r="M133" i="66" s="1"/>
  <c r="J186" i="66"/>
  <c r="K183" i="66"/>
  <c r="K180" i="66"/>
  <c r="K177" i="66"/>
  <c r="J174" i="66"/>
  <c r="J171" i="66"/>
  <c r="D129" i="66"/>
  <c r="G129" i="66" s="1"/>
  <c r="D125" i="66"/>
  <c r="G125" i="66" s="1"/>
  <c r="D121" i="66"/>
  <c r="D115" i="66"/>
  <c r="G115" i="66" s="1"/>
  <c r="N60" i="66"/>
  <c r="M60" i="66"/>
  <c r="L60" i="66"/>
  <c r="K60" i="66"/>
  <c r="J60" i="66"/>
  <c r="I60" i="66"/>
  <c r="H60" i="66"/>
  <c r="G60" i="66"/>
  <c r="D60" i="66"/>
  <c r="N56" i="66"/>
  <c r="M56" i="66"/>
  <c r="L56" i="66"/>
  <c r="K56" i="66"/>
  <c r="J56" i="66"/>
  <c r="I56" i="66"/>
  <c r="H56" i="66"/>
  <c r="G56" i="66"/>
  <c r="D56" i="66"/>
  <c r="N52" i="66"/>
  <c r="M52" i="66"/>
  <c r="L52" i="66"/>
  <c r="K52" i="66"/>
  <c r="J52" i="66"/>
  <c r="I52" i="66"/>
  <c r="H52" i="66"/>
  <c r="G52" i="66"/>
  <c r="D52" i="66"/>
  <c r="N48" i="66"/>
  <c r="M48" i="66"/>
  <c r="L48" i="66"/>
  <c r="K48" i="66"/>
  <c r="J48" i="66"/>
  <c r="I48" i="66"/>
  <c r="H48" i="66"/>
  <c r="G48" i="66"/>
  <c r="D48" i="66"/>
  <c r="N43" i="66"/>
  <c r="M43" i="66"/>
  <c r="L43" i="66"/>
  <c r="K43" i="66"/>
  <c r="J43" i="66"/>
  <c r="I43" i="66"/>
  <c r="H43" i="66"/>
  <c r="G43" i="66"/>
  <c r="F43" i="66"/>
  <c r="D43" i="66"/>
  <c r="N39" i="66"/>
  <c r="M39" i="66"/>
  <c r="L39" i="66"/>
  <c r="K39" i="66"/>
  <c r="J39" i="66"/>
  <c r="I39" i="66"/>
  <c r="H39" i="66"/>
  <c r="G39" i="66"/>
  <c r="F39" i="66"/>
  <c r="D39" i="66"/>
  <c r="E35" i="66"/>
  <c r="N32" i="66"/>
  <c r="L32" i="66"/>
  <c r="J32" i="66"/>
  <c r="H32" i="66"/>
  <c r="F32" i="66"/>
  <c r="E32" i="66"/>
  <c r="N26" i="66"/>
  <c r="L26" i="66"/>
  <c r="J26" i="66"/>
  <c r="H26" i="66"/>
  <c r="F26" i="66"/>
  <c r="E26" i="66"/>
  <c r="N23" i="66"/>
  <c r="M23" i="66"/>
  <c r="L23" i="66"/>
  <c r="K23" i="66"/>
  <c r="J23" i="66"/>
  <c r="I23" i="66"/>
  <c r="H23" i="66"/>
  <c r="G23" i="66"/>
  <c r="F23" i="66"/>
  <c r="D23" i="66"/>
  <c r="N20" i="66"/>
  <c r="M20" i="66"/>
  <c r="L20" i="66"/>
  <c r="K20" i="66"/>
  <c r="J20" i="66"/>
  <c r="I20" i="66"/>
  <c r="H20" i="66"/>
  <c r="G20" i="66"/>
  <c r="F20" i="66"/>
  <c r="D20" i="66"/>
  <c r="N73" i="65"/>
  <c r="M73" i="65"/>
  <c r="L73" i="65"/>
  <c r="K73" i="65"/>
  <c r="J73" i="65"/>
  <c r="I73" i="65"/>
  <c r="H73" i="65"/>
  <c r="F73" i="65"/>
  <c r="N69" i="65"/>
  <c r="M69" i="65"/>
  <c r="L69" i="65"/>
  <c r="K69" i="65"/>
  <c r="J69" i="65"/>
  <c r="I69" i="65"/>
  <c r="H69" i="65"/>
  <c r="F69" i="65"/>
  <c r="N65" i="65"/>
  <c r="M65" i="65"/>
  <c r="L65" i="65"/>
  <c r="K65" i="65"/>
  <c r="G65" i="65"/>
  <c r="N61" i="65"/>
  <c r="M61" i="65"/>
  <c r="L61" i="65"/>
  <c r="K61" i="65"/>
  <c r="J61" i="65"/>
  <c r="I61" i="65"/>
  <c r="H61" i="65"/>
  <c r="F65" i="65"/>
  <c r="N28" i="65"/>
  <c r="L28" i="65"/>
  <c r="J28" i="65"/>
  <c r="H28" i="65"/>
  <c r="F23" i="65"/>
  <c r="F28" i="65"/>
  <c r="D73" i="65"/>
  <c r="E73" i="65" s="1"/>
  <c r="D69" i="65"/>
  <c r="E69" i="65" s="1"/>
  <c r="D65" i="65"/>
  <c r="E65" i="65" s="1"/>
  <c r="D61" i="65"/>
  <c r="E61" i="65" s="1"/>
  <c r="D55" i="65"/>
  <c r="E55" i="65" s="1"/>
  <c r="D51" i="65"/>
  <c r="G51" i="65" s="1"/>
  <c r="E46" i="65"/>
  <c r="E43" i="65"/>
  <c r="E39" i="65"/>
  <c r="E36" i="65"/>
  <c r="AN33" i="65"/>
  <c r="AF33" i="65"/>
  <c r="AB33" i="65"/>
  <c r="AO32" i="65"/>
  <c r="AN32" i="65" s="1"/>
  <c r="AK32" i="65"/>
  <c r="AJ32" i="65" s="1"/>
  <c r="AG32" i="65"/>
  <c r="AF32" i="65" s="1"/>
  <c r="AB32" i="65"/>
  <c r="AO29" i="65"/>
  <c r="AK29" i="65"/>
  <c r="AG29" i="65"/>
  <c r="AB29" i="65"/>
  <c r="W29" i="65"/>
  <c r="U29" i="65"/>
  <c r="T29" i="65"/>
  <c r="R29" i="65"/>
  <c r="Q29" i="65"/>
  <c r="P29" i="65"/>
  <c r="AN28" i="65"/>
  <c r="AJ28" i="65"/>
  <c r="AF28" i="65"/>
  <c r="AA28" i="65"/>
  <c r="V28" i="65"/>
  <c r="V29" i="65" s="1"/>
  <c r="M28" i="65"/>
  <c r="K28" i="65"/>
  <c r="I28" i="65"/>
  <c r="G28" i="65"/>
  <c r="E28" i="65"/>
  <c r="D28" i="65"/>
  <c r="AO27" i="65"/>
  <c r="AL27" i="65"/>
  <c r="AK27" i="65"/>
  <c r="AH27" i="65"/>
  <c r="AG27" i="65"/>
  <c r="AD27" i="65"/>
  <c r="Z27" i="65"/>
  <c r="Y27" i="65"/>
  <c r="X27" i="65"/>
  <c r="AO26" i="65"/>
  <c r="AK26" i="65"/>
  <c r="AG26" i="65"/>
  <c r="AB26" i="65"/>
  <c r="S26" i="65"/>
  <c r="S27" i="65" s="1"/>
  <c r="R27" i="65" s="1"/>
  <c r="V27" i="65" s="1"/>
  <c r="W27" i="65" s="1"/>
  <c r="N23" i="65"/>
  <c r="L23" i="65"/>
  <c r="J23" i="65"/>
  <c r="H23" i="65"/>
  <c r="G22" i="65"/>
  <c r="E22" i="65"/>
  <c r="D22" i="65"/>
  <c r="E51" i="65"/>
  <c r="M51" i="65"/>
  <c r="K51" i="65"/>
  <c r="F130" i="61"/>
  <c r="F126" i="61"/>
  <c r="F122" i="61"/>
  <c r="D130" i="61"/>
  <c r="E130" i="61" s="1"/>
  <c r="D126" i="61"/>
  <c r="E126" i="61" s="1"/>
  <c r="D122" i="61"/>
  <c r="E122" i="61" s="1"/>
  <c r="D116" i="61"/>
  <c r="E116" i="61" s="1"/>
  <c r="J187" i="61"/>
  <c r="K184" i="61"/>
  <c r="K181" i="61"/>
  <c r="K178" i="61"/>
  <c r="J175" i="61"/>
  <c r="J172" i="61"/>
  <c r="E105" i="61"/>
  <c r="E101" i="61"/>
  <c r="E98" i="61"/>
  <c r="AN95" i="61"/>
  <c r="AF95" i="61"/>
  <c r="AB95" i="61"/>
  <c r="AO94" i="61"/>
  <c r="AN94" i="61" s="1"/>
  <c r="AK94" i="61"/>
  <c r="AJ94" i="61" s="1"/>
  <c r="AG94" i="61"/>
  <c r="AF94" i="61" s="1"/>
  <c r="AB94" i="61"/>
  <c r="V94" i="61"/>
  <c r="W94" i="61" s="1"/>
  <c r="AF91" i="61"/>
  <c r="AB91" i="61"/>
  <c r="D91" i="61"/>
  <c r="AO88" i="61"/>
  <c r="AK88" i="61"/>
  <c r="AG88" i="61"/>
  <c r="AB88" i="61"/>
  <c r="W88" i="61"/>
  <c r="U88" i="61"/>
  <c r="T88" i="61"/>
  <c r="R88" i="61"/>
  <c r="Q88" i="61"/>
  <c r="P88" i="61"/>
  <c r="AN87" i="61"/>
  <c r="AJ87" i="61"/>
  <c r="AF87" i="61"/>
  <c r="AA87" i="61"/>
  <c r="V87" i="61"/>
  <c r="V88" i="61" s="1"/>
  <c r="D87" i="61"/>
  <c r="AO86" i="61"/>
  <c r="AL86" i="61"/>
  <c r="AK86" i="61"/>
  <c r="AH86" i="61"/>
  <c r="AG86" i="61"/>
  <c r="AD86" i="61"/>
  <c r="Z86" i="61"/>
  <c r="Y86" i="61"/>
  <c r="X86" i="61"/>
  <c r="AO85" i="61"/>
  <c r="AK85" i="61"/>
  <c r="AG85" i="61"/>
  <c r="AB85" i="61"/>
  <c r="S85" i="61"/>
  <c r="S88" i="61" s="1"/>
  <c r="D81" i="61"/>
  <c r="N60" i="61"/>
  <c r="M60" i="61"/>
  <c r="L60" i="61"/>
  <c r="K60" i="61"/>
  <c r="J60" i="61"/>
  <c r="I60" i="61"/>
  <c r="H60" i="61"/>
  <c r="G60" i="61"/>
  <c r="D60" i="61"/>
  <c r="E60" i="61" s="1"/>
  <c r="N56" i="61"/>
  <c r="M56" i="61"/>
  <c r="L56" i="61"/>
  <c r="K56" i="61"/>
  <c r="J56" i="61"/>
  <c r="I56" i="61"/>
  <c r="H56" i="61"/>
  <c r="G56" i="61"/>
  <c r="D56" i="61"/>
  <c r="F56" i="61" s="1"/>
  <c r="N52" i="61"/>
  <c r="M52" i="61"/>
  <c r="L52" i="61"/>
  <c r="K52" i="61"/>
  <c r="J52" i="61"/>
  <c r="I52" i="61"/>
  <c r="H52" i="61"/>
  <c r="G52" i="61"/>
  <c r="D52" i="61"/>
  <c r="E52" i="61" s="1"/>
  <c r="N48" i="61"/>
  <c r="M48" i="61"/>
  <c r="L48" i="61"/>
  <c r="K48" i="61"/>
  <c r="J48" i="61"/>
  <c r="I48" i="61"/>
  <c r="H48" i="61"/>
  <c r="G48" i="61"/>
  <c r="D48" i="61"/>
  <c r="E48" i="61" s="1"/>
  <c r="N43" i="61"/>
  <c r="M43" i="61"/>
  <c r="L43" i="61"/>
  <c r="K43" i="61"/>
  <c r="J43" i="61"/>
  <c r="I43" i="61"/>
  <c r="H43" i="61"/>
  <c r="G43" i="61"/>
  <c r="F43" i="61"/>
  <c r="D43" i="61"/>
  <c r="E43" i="61" s="1"/>
  <c r="N39" i="61"/>
  <c r="M39" i="61"/>
  <c r="L39" i="61"/>
  <c r="K39" i="61"/>
  <c r="J39" i="61"/>
  <c r="I39" i="61"/>
  <c r="H39" i="61"/>
  <c r="G39" i="61"/>
  <c r="F39" i="61"/>
  <c r="D39" i="61"/>
  <c r="E39" i="61" s="1"/>
  <c r="E35" i="61"/>
  <c r="N32" i="61"/>
  <c r="L32" i="61"/>
  <c r="J32" i="61"/>
  <c r="H32" i="61"/>
  <c r="F32" i="61"/>
  <c r="E32" i="61"/>
  <c r="N29" i="61"/>
  <c r="L29" i="61"/>
  <c r="J29" i="61"/>
  <c r="H29" i="61"/>
  <c r="F29" i="61"/>
  <c r="E29" i="61"/>
  <c r="N26" i="61"/>
  <c r="L26" i="61"/>
  <c r="J26" i="61"/>
  <c r="H26" i="61"/>
  <c r="F26" i="61"/>
  <c r="E26" i="61"/>
  <c r="N23" i="61"/>
  <c r="M23" i="61"/>
  <c r="L23" i="61"/>
  <c r="K23" i="61"/>
  <c r="J23" i="61"/>
  <c r="I23" i="61"/>
  <c r="H23" i="61"/>
  <c r="G23" i="61"/>
  <c r="F23" i="61"/>
  <c r="D23" i="61"/>
  <c r="E23" i="61" s="1"/>
  <c r="N20" i="61"/>
  <c r="M20" i="61"/>
  <c r="L20" i="61"/>
  <c r="K20" i="61"/>
  <c r="J20" i="61"/>
  <c r="I20" i="61"/>
  <c r="H20" i="61"/>
  <c r="G20" i="61"/>
  <c r="F20" i="61"/>
  <c r="D20" i="61"/>
  <c r="E20" i="61" s="1"/>
  <c r="F48" i="61"/>
  <c r="J187" i="53"/>
  <c r="K184" i="53"/>
  <c r="K181" i="53"/>
  <c r="K178" i="53"/>
  <c r="J175" i="53"/>
  <c r="J172" i="53"/>
  <c r="J213" i="52"/>
  <c r="K210" i="52"/>
  <c r="K207" i="52"/>
  <c r="K204" i="52"/>
  <c r="J201" i="52"/>
  <c r="J198" i="52"/>
  <c r="D198" i="52"/>
  <c r="N32" i="53"/>
  <c r="N29" i="53"/>
  <c r="N26" i="53"/>
  <c r="N60" i="53"/>
  <c r="M60" i="53"/>
  <c r="N56" i="53"/>
  <c r="M56" i="53"/>
  <c r="N52" i="53"/>
  <c r="M52" i="53"/>
  <c r="N48" i="53"/>
  <c r="M48" i="53"/>
  <c r="N43" i="53"/>
  <c r="M43" i="53"/>
  <c r="N39" i="53"/>
  <c r="M39" i="53"/>
  <c r="N23" i="53"/>
  <c r="M23" i="53"/>
  <c r="N20" i="53"/>
  <c r="M20" i="53"/>
  <c r="E105" i="53"/>
  <c r="D134" i="53"/>
  <c r="K134" i="53" s="1"/>
  <c r="D116" i="53"/>
  <c r="D112" i="53"/>
  <c r="E112" i="53" s="1"/>
  <c r="E101" i="53"/>
  <c r="E98" i="53"/>
  <c r="K87" i="53"/>
  <c r="N60" i="52"/>
  <c r="M60" i="52"/>
  <c r="N56" i="52"/>
  <c r="M56" i="52"/>
  <c r="N52" i="52"/>
  <c r="M52" i="52"/>
  <c r="N48" i="52"/>
  <c r="M48" i="52"/>
  <c r="M43" i="52"/>
  <c r="M39" i="52"/>
  <c r="N43" i="52"/>
  <c r="M20" i="52"/>
  <c r="M20" i="50"/>
  <c r="N39" i="52"/>
  <c r="N32" i="52"/>
  <c r="N29" i="52"/>
  <c r="N26" i="52"/>
  <c r="N23" i="52"/>
  <c r="M23" i="52"/>
  <c r="N20" i="52"/>
  <c r="D134" i="52"/>
  <c r="E134" i="52" s="1"/>
  <c r="D130" i="52"/>
  <c r="G130" i="52" s="1"/>
  <c r="D126" i="52"/>
  <c r="G126" i="52" s="1"/>
  <c r="D122" i="52"/>
  <c r="E105" i="52"/>
  <c r="E101" i="52"/>
  <c r="E98" i="52"/>
  <c r="D94" i="52"/>
  <c r="D81" i="52"/>
  <c r="K81" i="52" s="1"/>
  <c r="K87" i="52"/>
  <c r="L87" i="52"/>
  <c r="J87" i="52"/>
  <c r="H87" i="52"/>
  <c r="I87" i="52"/>
  <c r="G87" i="52"/>
  <c r="D87" i="52"/>
  <c r="AN95" i="53"/>
  <c r="AO94" i="53"/>
  <c r="AN94" i="53" s="1"/>
  <c r="AK94" i="53"/>
  <c r="AJ94" i="53" s="1"/>
  <c r="AF95" i="53"/>
  <c r="V94" i="53"/>
  <c r="W94" i="53" s="1"/>
  <c r="V87" i="53"/>
  <c r="V88" i="53" s="1"/>
  <c r="AB95" i="53"/>
  <c r="AB94" i="53"/>
  <c r="AF91" i="53"/>
  <c r="AB91" i="53"/>
  <c r="AO88" i="53"/>
  <c r="AK88" i="53"/>
  <c r="AG88" i="53"/>
  <c r="AB88" i="53"/>
  <c r="W88" i="53"/>
  <c r="U88" i="53"/>
  <c r="T88" i="53"/>
  <c r="R88" i="53"/>
  <c r="Q88" i="53"/>
  <c r="P88" i="53"/>
  <c r="AN87" i="53"/>
  <c r="AJ87" i="53"/>
  <c r="AF87" i="53"/>
  <c r="AA87" i="53"/>
  <c r="AO86" i="53"/>
  <c r="AL86" i="53"/>
  <c r="AK86" i="53"/>
  <c r="AH86" i="53"/>
  <c r="AG86" i="53"/>
  <c r="AF86" i="53" s="1"/>
  <c r="AD86" i="53"/>
  <c r="Z86" i="53"/>
  <c r="Y86" i="53"/>
  <c r="X86" i="53"/>
  <c r="AO85" i="53"/>
  <c r="AK85" i="53"/>
  <c r="AG85" i="53"/>
  <c r="AB85" i="53"/>
  <c r="S85" i="53"/>
  <c r="S86" i="53" s="1"/>
  <c r="R86" i="53" s="1"/>
  <c r="V86" i="53" s="1"/>
  <c r="W86" i="53" s="1"/>
  <c r="AF91" i="52"/>
  <c r="AB91" i="52"/>
  <c r="AO94" i="52"/>
  <c r="AN94" i="52" s="1"/>
  <c r="AK94" i="52"/>
  <c r="AJ94" i="52" s="1"/>
  <c r="AG94" i="52"/>
  <c r="AF94" i="52" s="1"/>
  <c r="V94" i="52"/>
  <c r="W94" i="52" s="1"/>
  <c r="AN87" i="52"/>
  <c r="AJ87" i="52"/>
  <c r="AF87" i="52"/>
  <c r="AA87" i="52"/>
  <c r="Z86" i="52"/>
  <c r="AD86" i="52"/>
  <c r="Y86" i="52"/>
  <c r="AO85" i="52"/>
  <c r="AK85" i="52"/>
  <c r="AG85" i="52"/>
  <c r="AB85" i="52"/>
  <c r="S85" i="52"/>
  <c r="S86" i="52" s="1"/>
  <c r="R86" i="52" s="1"/>
  <c r="V86" i="52" s="1"/>
  <c r="W86" i="52" s="1"/>
  <c r="D130" i="53"/>
  <c r="D126" i="53"/>
  <c r="M126" i="53" s="1"/>
  <c r="D122" i="53"/>
  <c r="I122" i="53" s="1"/>
  <c r="L60" i="53"/>
  <c r="K60" i="53"/>
  <c r="J60" i="53"/>
  <c r="I60" i="53"/>
  <c r="H60" i="53"/>
  <c r="G60" i="53"/>
  <c r="D60" i="53"/>
  <c r="L56" i="53"/>
  <c r="K56" i="53"/>
  <c r="J56" i="53"/>
  <c r="I56" i="53"/>
  <c r="H56" i="53"/>
  <c r="G56" i="53"/>
  <c r="D56" i="53"/>
  <c r="L52" i="53"/>
  <c r="K52" i="53"/>
  <c r="J52" i="53"/>
  <c r="I52" i="53"/>
  <c r="H52" i="53"/>
  <c r="G52" i="53"/>
  <c r="D52" i="53"/>
  <c r="F52" i="53" s="1"/>
  <c r="L48" i="53"/>
  <c r="K48" i="53"/>
  <c r="J48" i="53"/>
  <c r="I48" i="53"/>
  <c r="H48" i="53"/>
  <c r="G48" i="53"/>
  <c r="D48" i="53"/>
  <c r="F48" i="53" s="1"/>
  <c r="L43" i="53"/>
  <c r="K43" i="53"/>
  <c r="J43" i="53"/>
  <c r="I43" i="53"/>
  <c r="H43" i="53"/>
  <c r="G43" i="53"/>
  <c r="F43" i="53"/>
  <c r="D43" i="53"/>
  <c r="E43" i="53" s="1"/>
  <c r="L39" i="53"/>
  <c r="K39" i="53"/>
  <c r="J39" i="53"/>
  <c r="I39" i="53"/>
  <c r="H39" i="53"/>
  <c r="G39" i="53"/>
  <c r="F39" i="53"/>
  <c r="D39" i="53"/>
  <c r="E39" i="53" s="1"/>
  <c r="E35" i="53"/>
  <c r="L32" i="53"/>
  <c r="J32" i="53"/>
  <c r="H32" i="53"/>
  <c r="F32" i="53"/>
  <c r="E32" i="53"/>
  <c r="L29" i="53"/>
  <c r="J29" i="53"/>
  <c r="H29" i="53"/>
  <c r="F29" i="53"/>
  <c r="E29" i="53"/>
  <c r="L26" i="53"/>
  <c r="J26" i="53"/>
  <c r="H26" i="53"/>
  <c r="F26" i="53"/>
  <c r="E26" i="53"/>
  <c r="L23" i="53"/>
  <c r="K23" i="53"/>
  <c r="J23" i="53"/>
  <c r="I23" i="53"/>
  <c r="H23" i="53"/>
  <c r="G23" i="53"/>
  <c r="F23" i="53"/>
  <c r="D23" i="53"/>
  <c r="E23" i="53" s="1"/>
  <c r="L20" i="53"/>
  <c r="K20" i="53"/>
  <c r="J20" i="53"/>
  <c r="I20" i="53"/>
  <c r="H20" i="53"/>
  <c r="G20" i="53"/>
  <c r="F20" i="53"/>
  <c r="D185" i="52"/>
  <c r="E182" i="52"/>
  <c r="E179" i="52"/>
  <c r="E176" i="52"/>
  <c r="D173" i="52"/>
  <c r="D170" i="52"/>
  <c r="D116" i="52"/>
  <c r="D112" i="52"/>
  <c r="I112" i="52" s="1"/>
  <c r="AB95" i="52"/>
  <c r="AB94" i="52"/>
  <c r="D91" i="52"/>
  <c r="AK86" i="52"/>
  <c r="AO88" i="52"/>
  <c r="AK88" i="52"/>
  <c r="AG88" i="52"/>
  <c r="AB88" i="52"/>
  <c r="W88" i="52"/>
  <c r="V88" i="52"/>
  <c r="U88" i="52"/>
  <c r="T88" i="52"/>
  <c r="R88" i="52"/>
  <c r="Q88" i="52"/>
  <c r="P88" i="52"/>
  <c r="AO86" i="52"/>
  <c r="AG86" i="52"/>
  <c r="AF86" i="52" s="1"/>
  <c r="AL86" i="52"/>
  <c r="AH86" i="52"/>
  <c r="X86" i="52"/>
  <c r="L60" i="52"/>
  <c r="K60" i="52"/>
  <c r="J60" i="52"/>
  <c r="I60" i="52"/>
  <c r="H60" i="52"/>
  <c r="G60" i="52"/>
  <c r="D60" i="52"/>
  <c r="L56" i="52"/>
  <c r="K56" i="52"/>
  <c r="J56" i="52"/>
  <c r="I56" i="52"/>
  <c r="H56" i="52"/>
  <c r="G56" i="52"/>
  <c r="D56" i="52"/>
  <c r="L52" i="52"/>
  <c r="K52" i="52"/>
  <c r="J52" i="52"/>
  <c r="I52" i="52"/>
  <c r="H52" i="52"/>
  <c r="G52" i="52"/>
  <c r="D52" i="52"/>
  <c r="L48" i="52"/>
  <c r="K48" i="52"/>
  <c r="J48" i="52"/>
  <c r="I48" i="52"/>
  <c r="H48" i="52"/>
  <c r="G48" i="52"/>
  <c r="D48" i="52"/>
  <c r="L43" i="52"/>
  <c r="K43" i="52"/>
  <c r="J43" i="52"/>
  <c r="I43" i="52"/>
  <c r="H43" i="52"/>
  <c r="G43" i="52"/>
  <c r="F43" i="52"/>
  <c r="D43" i="52"/>
  <c r="E43" i="52" s="1"/>
  <c r="L39" i="52"/>
  <c r="K39" i="52"/>
  <c r="J39" i="52"/>
  <c r="I39" i="52"/>
  <c r="H39" i="52"/>
  <c r="G39" i="52"/>
  <c r="F39" i="52"/>
  <c r="D39" i="52"/>
  <c r="E39" i="52" s="1"/>
  <c r="E35" i="52"/>
  <c r="L32" i="52"/>
  <c r="J32" i="52"/>
  <c r="H32" i="52"/>
  <c r="F32" i="52"/>
  <c r="E32" i="52"/>
  <c r="L29" i="52"/>
  <c r="J29" i="52"/>
  <c r="H29" i="52"/>
  <c r="F29" i="52"/>
  <c r="E29" i="52"/>
  <c r="L26" i="52"/>
  <c r="J26" i="52"/>
  <c r="H26" i="52"/>
  <c r="F26" i="52"/>
  <c r="E26" i="52"/>
  <c r="L23" i="52"/>
  <c r="K23" i="52"/>
  <c r="J23" i="52"/>
  <c r="I23" i="52"/>
  <c r="H23" i="52"/>
  <c r="G23" i="52"/>
  <c r="F23" i="52"/>
  <c r="D23" i="52"/>
  <c r="E23" i="52" s="1"/>
  <c r="L20" i="52"/>
  <c r="K20" i="52"/>
  <c r="J20" i="52"/>
  <c r="I20" i="52"/>
  <c r="H20" i="52"/>
  <c r="G20" i="52"/>
  <c r="F20" i="52"/>
  <c r="D20" i="52"/>
  <c r="E20" i="52" s="1"/>
  <c r="E116" i="53"/>
  <c r="E116" i="52"/>
  <c r="E122" i="52"/>
  <c r="F126" i="53"/>
  <c r="H126" i="53" s="1"/>
  <c r="G116" i="53"/>
  <c r="E126" i="53"/>
  <c r="G126" i="53"/>
  <c r="I126" i="53"/>
  <c r="K126" i="53"/>
  <c r="E87" i="52"/>
  <c r="F32" i="50"/>
  <c r="J185" i="51"/>
  <c r="K182" i="51"/>
  <c r="K179" i="51"/>
  <c r="K176" i="51"/>
  <c r="J173" i="51"/>
  <c r="D170" i="51"/>
  <c r="M134" i="51"/>
  <c r="K134" i="51"/>
  <c r="I134" i="51"/>
  <c r="G134" i="51"/>
  <c r="F134" i="51"/>
  <c r="H134" i="51" s="1"/>
  <c r="E134" i="51"/>
  <c r="D130" i="51"/>
  <c r="M130" i="51" s="1"/>
  <c r="D126" i="51"/>
  <c r="I126" i="51" s="1"/>
  <c r="D122" i="51"/>
  <c r="D116" i="51"/>
  <c r="E116" i="51" s="1"/>
  <c r="D112" i="51"/>
  <c r="I112" i="51" s="1"/>
  <c r="E105" i="51"/>
  <c r="E101" i="51"/>
  <c r="E98" i="51"/>
  <c r="M94" i="51"/>
  <c r="K94" i="51"/>
  <c r="I94" i="51"/>
  <c r="G94" i="51"/>
  <c r="D91" i="51"/>
  <c r="D87" i="51"/>
  <c r="E87" i="51" s="1"/>
  <c r="D81" i="51"/>
  <c r="N60" i="51"/>
  <c r="M60" i="51"/>
  <c r="L60" i="51"/>
  <c r="K60" i="51"/>
  <c r="J60" i="51"/>
  <c r="I60" i="51"/>
  <c r="H60" i="51"/>
  <c r="G60" i="51"/>
  <c r="D60" i="51"/>
  <c r="E60" i="51" s="1"/>
  <c r="N56" i="51"/>
  <c r="M56" i="51"/>
  <c r="L56" i="51"/>
  <c r="K56" i="51"/>
  <c r="J56" i="51"/>
  <c r="I56" i="51"/>
  <c r="H56" i="51"/>
  <c r="G56" i="51"/>
  <c r="D56" i="51"/>
  <c r="E56" i="51" s="1"/>
  <c r="N52" i="51"/>
  <c r="M52" i="51"/>
  <c r="L52" i="51"/>
  <c r="K52" i="51"/>
  <c r="J52" i="51"/>
  <c r="I52" i="51"/>
  <c r="H52" i="51"/>
  <c r="G52" i="51"/>
  <c r="D52" i="51"/>
  <c r="F52" i="51" s="1"/>
  <c r="N48" i="51"/>
  <c r="M48" i="51"/>
  <c r="L48" i="51"/>
  <c r="K48" i="51"/>
  <c r="J48" i="51"/>
  <c r="I48" i="51"/>
  <c r="H48" i="51"/>
  <c r="G48" i="51"/>
  <c r="D48" i="51"/>
  <c r="N43" i="51"/>
  <c r="M43" i="51"/>
  <c r="L43" i="51"/>
  <c r="K43" i="51"/>
  <c r="J43" i="51"/>
  <c r="I43" i="51"/>
  <c r="H43" i="51"/>
  <c r="G43" i="51"/>
  <c r="F43" i="51"/>
  <c r="D43" i="51"/>
  <c r="E43" i="51" s="1"/>
  <c r="N39" i="51"/>
  <c r="M39" i="51"/>
  <c r="L39" i="51"/>
  <c r="K39" i="51"/>
  <c r="J39" i="51"/>
  <c r="I39" i="51"/>
  <c r="H39" i="51"/>
  <c r="G39" i="51"/>
  <c r="F39" i="51"/>
  <c r="D39" i="51"/>
  <c r="E39" i="51" s="1"/>
  <c r="E35" i="51"/>
  <c r="N32" i="51"/>
  <c r="L32" i="51"/>
  <c r="J32" i="51"/>
  <c r="H32" i="51"/>
  <c r="E32" i="51"/>
  <c r="N29" i="51"/>
  <c r="L29" i="51"/>
  <c r="J29" i="51"/>
  <c r="H29" i="51"/>
  <c r="F29" i="51"/>
  <c r="E29" i="51"/>
  <c r="N26" i="51"/>
  <c r="L26" i="51"/>
  <c r="J26" i="51"/>
  <c r="H26" i="51"/>
  <c r="F26" i="51"/>
  <c r="E26" i="51"/>
  <c r="N23" i="51"/>
  <c r="M23" i="51"/>
  <c r="L23" i="51"/>
  <c r="K23" i="51"/>
  <c r="J23" i="51"/>
  <c r="I23" i="51"/>
  <c r="H23" i="51"/>
  <c r="G23" i="51"/>
  <c r="F23" i="51"/>
  <c r="D23" i="51"/>
  <c r="E23" i="51" s="1"/>
  <c r="N20" i="51"/>
  <c r="M20" i="51"/>
  <c r="L20" i="51"/>
  <c r="K20" i="51"/>
  <c r="J20" i="51"/>
  <c r="I20" i="51"/>
  <c r="H20" i="51"/>
  <c r="G20" i="51"/>
  <c r="F20" i="51"/>
  <c r="D20" i="51"/>
  <c r="E20" i="51" s="1"/>
  <c r="N60" i="50"/>
  <c r="M60" i="50"/>
  <c r="L60" i="50"/>
  <c r="K60" i="50"/>
  <c r="J60" i="50"/>
  <c r="I60" i="50"/>
  <c r="H60" i="50"/>
  <c r="G60" i="50"/>
  <c r="N56" i="50"/>
  <c r="M56" i="50"/>
  <c r="L56" i="50"/>
  <c r="K56" i="50"/>
  <c r="J56" i="50"/>
  <c r="I56" i="50"/>
  <c r="H56" i="50"/>
  <c r="G56" i="50"/>
  <c r="N52" i="50"/>
  <c r="M52" i="50"/>
  <c r="L52" i="50"/>
  <c r="K52" i="50"/>
  <c r="J52" i="50"/>
  <c r="I52" i="50"/>
  <c r="H52" i="50"/>
  <c r="G52" i="50"/>
  <c r="N48" i="50"/>
  <c r="M48" i="50"/>
  <c r="L48" i="50"/>
  <c r="K48" i="50"/>
  <c r="J48" i="50"/>
  <c r="I48" i="50"/>
  <c r="G48" i="50"/>
  <c r="M134" i="50"/>
  <c r="K134" i="50"/>
  <c r="I134" i="50"/>
  <c r="G134" i="50"/>
  <c r="N39" i="50"/>
  <c r="M39" i="50"/>
  <c r="N43" i="50"/>
  <c r="M43" i="50"/>
  <c r="N32" i="50"/>
  <c r="N29" i="50"/>
  <c r="N26" i="50"/>
  <c r="N20" i="50"/>
  <c r="M94" i="50"/>
  <c r="N23" i="50"/>
  <c r="M23" i="50"/>
  <c r="D185" i="50"/>
  <c r="E182" i="50"/>
  <c r="E179" i="50"/>
  <c r="E176" i="50"/>
  <c r="D173" i="50"/>
  <c r="D170" i="50"/>
  <c r="F134" i="50"/>
  <c r="E134" i="50"/>
  <c r="D130" i="50"/>
  <c r="F130" i="50" s="1"/>
  <c r="D126" i="50"/>
  <c r="D122" i="50"/>
  <c r="G122" i="50" s="1"/>
  <c r="D116" i="50"/>
  <c r="D112" i="50"/>
  <c r="E112" i="50" s="1"/>
  <c r="E105" i="50"/>
  <c r="E101" i="50"/>
  <c r="E98" i="50"/>
  <c r="AF95" i="50"/>
  <c r="AB95" i="50"/>
  <c r="AO94" i="50"/>
  <c r="AN94" i="50" s="1"/>
  <c r="AK94" i="50"/>
  <c r="AJ94" i="50" s="1"/>
  <c r="AG94" i="50"/>
  <c r="AF94" i="50" s="1"/>
  <c r="AB94" i="50"/>
  <c r="V94" i="50"/>
  <c r="W94" i="50" s="1"/>
  <c r="K94" i="50"/>
  <c r="I94" i="50"/>
  <c r="G94" i="50"/>
  <c r="D91" i="50"/>
  <c r="AO88" i="50"/>
  <c r="AK88" i="50"/>
  <c r="AB88" i="50"/>
  <c r="W88" i="50"/>
  <c r="V88" i="50"/>
  <c r="U88" i="50"/>
  <c r="T88" i="50"/>
  <c r="R88" i="50"/>
  <c r="Q88" i="50"/>
  <c r="P88" i="50"/>
  <c r="AO87" i="50"/>
  <c r="AO89" i="50" s="1"/>
  <c r="AK87" i="50"/>
  <c r="AK89" i="50" s="1"/>
  <c r="AB87" i="50"/>
  <c r="S87" i="50"/>
  <c r="S88" i="50" s="1"/>
  <c r="D87" i="50"/>
  <c r="K87" i="50" s="1"/>
  <c r="AL86" i="50"/>
  <c r="AO86" i="50" s="1"/>
  <c r="AH86" i="50"/>
  <c r="AK86" i="50" s="1"/>
  <c r="AD86" i="50"/>
  <c r="AG86" i="50" s="1"/>
  <c r="Y86" i="50"/>
  <c r="AB86" i="50" s="1"/>
  <c r="X86" i="50"/>
  <c r="AO85" i="50"/>
  <c r="AK85" i="50"/>
  <c r="AB85" i="50"/>
  <c r="R86" i="50"/>
  <c r="V86" i="50" s="1"/>
  <c r="W86" i="50" s="1"/>
  <c r="D81" i="50"/>
  <c r="K81" i="50" s="1"/>
  <c r="D60" i="50"/>
  <c r="E60" i="50" s="1"/>
  <c r="D56" i="50"/>
  <c r="E56" i="50" s="1"/>
  <c r="D52" i="50"/>
  <c r="E52" i="50" s="1"/>
  <c r="H48" i="50"/>
  <c r="D48" i="50"/>
  <c r="E48" i="50" s="1"/>
  <c r="L43" i="50"/>
  <c r="K43" i="50"/>
  <c r="J43" i="50"/>
  <c r="I43" i="50"/>
  <c r="H43" i="50"/>
  <c r="G43" i="50"/>
  <c r="F43" i="50"/>
  <c r="D43" i="50"/>
  <c r="E43" i="50" s="1"/>
  <c r="L39" i="50"/>
  <c r="K39" i="50"/>
  <c r="J39" i="50"/>
  <c r="I39" i="50"/>
  <c r="H39" i="50"/>
  <c r="G39" i="50"/>
  <c r="F39" i="50"/>
  <c r="D39" i="50"/>
  <c r="E39" i="50" s="1"/>
  <c r="E35" i="50"/>
  <c r="L32" i="50"/>
  <c r="J32" i="50"/>
  <c r="H32" i="50"/>
  <c r="E32" i="50"/>
  <c r="L29" i="50"/>
  <c r="J29" i="50"/>
  <c r="H29" i="50"/>
  <c r="F29" i="50"/>
  <c r="E29" i="50"/>
  <c r="L26" i="50"/>
  <c r="J26" i="50"/>
  <c r="H26" i="50"/>
  <c r="F26" i="50"/>
  <c r="E26" i="50"/>
  <c r="L23" i="50"/>
  <c r="K23" i="50"/>
  <c r="J23" i="50"/>
  <c r="I23" i="50"/>
  <c r="H23" i="50"/>
  <c r="G23" i="50"/>
  <c r="F23" i="50"/>
  <c r="D23" i="50"/>
  <c r="E23" i="50" s="1"/>
  <c r="L20" i="50"/>
  <c r="K20" i="50"/>
  <c r="J20" i="50"/>
  <c r="I20" i="50"/>
  <c r="H20" i="50"/>
  <c r="G20" i="50"/>
  <c r="F20" i="50"/>
  <c r="D20" i="50"/>
  <c r="E20" i="50" s="1"/>
  <c r="D45" i="43"/>
  <c r="E45" i="43" s="1"/>
  <c r="D94" i="43"/>
  <c r="D61" i="43"/>
  <c r="F61" i="43" s="1"/>
  <c r="D58" i="43"/>
  <c r="F58" i="43" s="1"/>
  <c r="D55" i="43"/>
  <c r="D52" i="43"/>
  <c r="F52" i="43"/>
  <c r="D48" i="43"/>
  <c r="E48" i="43" s="1"/>
  <c r="D42" i="43"/>
  <c r="E42" i="43" s="1"/>
  <c r="E29" i="43"/>
  <c r="D26" i="43"/>
  <c r="E26" i="43" s="1"/>
  <c r="D23" i="43"/>
  <c r="E23" i="43" s="1"/>
  <c r="D20" i="43"/>
  <c r="E20" i="43" s="1"/>
  <c r="J48" i="43"/>
  <c r="H48" i="43"/>
  <c r="F48" i="43"/>
  <c r="E32" i="43"/>
  <c r="I26" i="43"/>
  <c r="G26" i="43"/>
  <c r="I23" i="43"/>
  <c r="G23" i="43"/>
  <c r="I20" i="43"/>
  <c r="G20" i="43"/>
  <c r="D187" i="43"/>
  <c r="E184" i="43"/>
  <c r="E181" i="43"/>
  <c r="E178" i="43"/>
  <c r="D175" i="43"/>
  <c r="D172" i="43"/>
  <c r="D169" i="43"/>
  <c r="D119" i="43"/>
  <c r="E119" i="43" s="1"/>
  <c r="D115" i="43"/>
  <c r="E115" i="43" s="1"/>
  <c r="E108" i="43"/>
  <c r="E101" i="43"/>
  <c r="D137" i="43"/>
  <c r="F137" i="43" s="1"/>
  <c r="D133" i="43"/>
  <c r="F133" i="43" s="1"/>
  <c r="D129" i="43"/>
  <c r="E129" i="43" s="1"/>
  <c r="D125" i="43"/>
  <c r="F125" i="43" s="1"/>
  <c r="E104" i="43"/>
  <c r="D90" i="43"/>
  <c r="D84" i="43"/>
  <c r="G84" i="43" s="1"/>
  <c r="D80" i="43"/>
  <c r="E80" i="43" s="1"/>
  <c r="S99" i="43"/>
  <c r="Z98" i="43"/>
  <c r="Z99" i="43" s="1"/>
  <c r="X98" i="43"/>
  <c r="X99" i="43" s="1"/>
  <c r="V97" i="43"/>
  <c r="W97" i="43"/>
  <c r="O88" i="43"/>
  <c r="O89" i="43" s="1"/>
  <c r="Z89" i="43" s="1"/>
  <c r="Z97" i="43"/>
  <c r="Y97" i="43"/>
  <c r="X90" i="43"/>
  <c r="X91" i="43" s="1"/>
  <c r="Z90" i="43"/>
  <c r="Z91" i="43" s="1"/>
  <c r="V89" i="43"/>
  <c r="U89" i="43"/>
  <c r="Q91" i="43"/>
  <c r="P91" i="43"/>
  <c r="O90" i="43"/>
  <c r="L91" i="43"/>
  <c r="J42" i="43"/>
  <c r="H42" i="43"/>
  <c r="F42" i="43"/>
  <c r="F32" i="43"/>
  <c r="F29" i="43"/>
  <c r="F26" i="43"/>
  <c r="J32" i="43"/>
  <c r="J29" i="43"/>
  <c r="J26" i="43"/>
  <c r="J23" i="43"/>
  <c r="H32" i="43"/>
  <c r="H29" i="43"/>
  <c r="H26" i="43"/>
  <c r="H23" i="43"/>
  <c r="J20" i="43"/>
  <c r="H20" i="43"/>
  <c r="E38" i="43"/>
  <c r="M91" i="43"/>
  <c r="N91" i="43"/>
  <c r="R91" i="43"/>
  <c r="S91" i="43"/>
  <c r="V91" i="43"/>
  <c r="W91" i="43"/>
  <c r="Y91" i="43"/>
  <c r="Y92" i="43"/>
  <c r="E87" i="50"/>
  <c r="K126" i="51"/>
  <c r="F122" i="51"/>
  <c r="H122" i="51" s="1"/>
  <c r="K122" i="51"/>
  <c r="I84" i="43"/>
  <c r="J134" i="50"/>
  <c r="E52" i="43"/>
  <c r="F48" i="50"/>
  <c r="G81" i="52"/>
  <c r="M112" i="52"/>
  <c r="K112" i="52"/>
  <c r="I81" i="53"/>
  <c r="E133" i="66"/>
  <c r="G133" i="66"/>
  <c r="K133" i="66"/>
  <c r="G121" i="66"/>
  <c r="F133" i="66"/>
  <c r="L133" i="66" s="1"/>
  <c r="I133" i="66"/>
  <c r="I121" i="66"/>
  <c r="F52" i="61"/>
  <c r="K87" i="66"/>
  <c r="K80" i="74"/>
  <c r="E133" i="43"/>
  <c r="F56" i="50"/>
  <c r="M116" i="52"/>
  <c r="G116" i="52"/>
  <c r="K116" i="52"/>
  <c r="I116" i="52"/>
  <c r="F122" i="53"/>
  <c r="L122" i="53" s="1"/>
  <c r="K122" i="53"/>
  <c r="E122" i="53"/>
  <c r="F60" i="50"/>
  <c r="M87" i="50"/>
  <c r="F130" i="53"/>
  <c r="J130" i="53" s="1"/>
  <c r="M130" i="53"/>
  <c r="I130" i="53"/>
  <c r="G130" i="53"/>
  <c r="I122" i="52"/>
  <c r="G122" i="52"/>
  <c r="M122" i="52"/>
  <c r="F122" i="52"/>
  <c r="H122" i="52" s="1"/>
  <c r="K122" i="52"/>
  <c r="S29" i="65"/>
  <c r="F126" i="51"/>
  <c r="H126" i="51" s="1"/>
  <c r="J122" i="53"/>
  <c r="F55" i="43"/>
  <c r="E55" i="43"/>
  <c r="F134" i="53"/>
  <c r="N134" i="53" s="1"/>
  <c r="E126" i="52"/>
  <c r="U89" i="74"/>
  <c r="I81" i="51"/>
  <c r="K81" i="53"/>
  <c r="J133" i="66"/>
  <c r="E58" i="43"/>
  <c r="F130" i="51"/>
  <c r="L130" i="51" s="1"/>
  <c r="G130" i="50"/>
  <c r="E56" i="53"/>
  <c r="F56" i="53"/>
  <c r="E56" i="61"/>
  <c r="G81" i="61"/>
  <c r="I81" i="61"/>
  <c r="E130" i="51"/>
  <c r="K130" i="51"/>
  <c r="M112" i="53"/>
  <c r="I112" i="53"/>
  <c r="I130" i="51"/>
  <c r="G130" i="51"/>
  <c r="E87" i="53"/>
  <c r="G87" i="53"/>
  <c r="I87" i="53"/>
  <c r="G124" i="74"/>
  <c r="M80" i="74"/>
  <c r="K86" i="74"/>
  <c r="G80" i="74"/>
  <c r="G86" i="74"/>
  <c r="F124" i="74"/>
  <c r="J124" i="74" s="1"/>
  <c r="K116" i="51"/>
  <c r="I87" i="61"/>
  <c r="E87" i="61"/>
  <c r="E86" i="74"/>
  <c r="I86" i="74"/>
  <c r="M86" i="74"/>
  <c r="M126" i="52"/>
  <c r="K126" i="52"/>
  <c r="I126" i="52"/>
  <c r="L122" i="51"/>
  <c r="I116" i="51"/>
  <c r="F60" i="53"/>
  <c r="E60" i="53"/>
  <c r="M116" i="53"/>
  <c r="K116" i="53"/>
  <c r="I116" i="53"/>
  <c r="F126" i="52"/>
  <c r="H126" i="52" s="1"/>
  <c r="E63" i="81"/>
  <c r="F134" i="52"/>
  <c r="J134" i="52" s="1"/>
  <c r="M134" i="52"/>
  <c r="L130" i="53"/>
  <c r="G81" i="50"/>
  <c r="I134" i="52"/>
  <c r="E130" i="53"/>
  <c r="K130" i="53"/>
  <c r="K55" i="65"/>
  <c r="I125" i="66"/>
  <c r="K81" i="66"/>
  <c r="L134" i="53"/>
  <c r="N130" i="53"/>
  <c r="I80" i="43"/>
  <c r="E122" i="50"/>
  <c r="I81" i="52"/>
  <c r="M81" i="52"/>
  <c r="E124" i="74"/>
  <c r="J122" i="52"/>
  <c r="G80" i="43"/>
  <c r="L122" i="52"/>
  <c r="G112" i="50"/>
  <c r="K87" i="61"/>
  <c r="G87" i="61"/>
  <c r="M115" i="66"/>
  <c r="I115" i="66"/>
  <c r="L134" i="52"/>
  <c r="M45" i="81"/>
  <c r="G45" i="81"/>
  <c r="I45" i="81"/>
  <c r="E45" i="81"/>
  <c r="M20" i="81"/>
  <c r="I49" i="81"/>
  <c r="F59" i="74"/>
  <c r="K48" i="83"/>
  <c r="I122" i="50"/>
  <c r="E125" i="66"/>
  <c r="G55" i="65"/>
  <c r="I22" i="65"/>
  <c r="G116" i="51"/>
  <c r="F60" i="51"/>
  <c r="E137" i="43"/>
  <c r="N124" i="74"/>
  <c r="T96" i="74"/>
  <c r="J134" i="53"/>
  <c r="M55" i="65"/>
  <c r="G134" i="53"/>
  <c r="E48" i="53"/>
  <c r="K122" i="50"/>
  <c r="E52" i="51"/>
  <c r="M116" i="51"/>
  <c r="E134" i="53"/>
  <c r="F130" i="52"/>
  <c r="J130" i="52" s="1"/>
  <c r="F60" i="61"/>
  <c r="E47" i="74"/>
  <c r="E90" i="79"/>
  <c r="F51" i="74"/>
  <c r="I128" i="74"/>
  <c r="E86" i="79"/>
  <c r="K128" i="74"/>
  <c r="F125" i="66"/>
  <c r="L125" i="66" s="1"/>
  <c r="M125" i="66"/>
  <c r="I55" i="65"/>
  <c r="I134" i="53"/>
  <c r="K125" i="66"/>
  <c r="M87" i="66"/>
  <c r="F122" i="50"/>
  <c r="M122" i="50"/>
  <c r="F128" i="74"/>
  <c r="J128" i="74" s="1"/>
  <c r="M134" i="53"/>
  <c r="I51" i="65"/>
  <c r="N122" i="50"/>
  <c r="L122" i="50"/>
  <c r="H122" i="50"/>
  <c r="J122" i="50"/>
  <c r="X97" i="43" l="1"/>
  <c r="AB27" i="65"/>
  <c r="AJ27" i="65"/>
  <c r="AF87" i="74"/>
  <c r="H130" i="53"/>
  <c r="Y89" i="43"/>
  <c r="E126" i="51"/>
  <c r="AB86" i="52"/>
  <c r="AF27" i="65"/>
  <c r="AN27" i="65"/>
  <c r="F129" i="43"/>
  <c r="AN86" i="61"/>
  <c r="AO97" i="74"/>
  <c r="L130" i="50"/>
  <c r="H130" i="50"/>
  <c r="J130" i="50"/>
  <c r="N130" i="50"/>
  <c r="I87" i="51"/>
  <c r="E130" i="52"/>
  <c r="K49" i="81"/>
  <c r="E94" i="79"/>
  <c r="I112" i="50"/>
  <c r="M81" i="66"/>
  <c r="I130" i="50"/>
  <c r="I81" i="50"/>
  <c r="N122" i="53"/>
  <c r="E129" i="66"/>
  <c r="I48" i="83"/>
  <c r="E76" i="79"/>
  <c r="J125" i="66"/>
  <c r="H134" i="53"/>
  <c r="E87" i="66"/>
  <c r="K44" i="83"/>
  <c r="X89" i="43"/>
  <c r="W89" i="43" s="1"/>
  <c r="M44" i="83"/>
  <c r="G49" i="81"/>
  <c r="I20" i="81"/>
  <c r="K115" i="66"/>
  <c r="M112" i="50"/>
  <c r="N122" i="52"/>
  <c r="M124" i="74"/>
  <c r="I81" i="66"/>
  <c r="E130" i="50"/>
  <c r="G134" i="52"/>
  <c r="K134" i="52"/>
  <c r="F129" i="66"/>
  <c r="H129" i="66" s="1"/>
  <c r="K130" i="50"/>
  <c r="E52" i="53"/>
  <c r="K112" i="50"/>
  <c r="E61" i="43"/>
  <c r="E125" i="43"/>
  <c r="H122" i="53"/>
  <c r="M126" i="51"/>
  <c r="F52" i="50"/>
  <c r="M122" i="53"/>
  <c r="M81" i="50"/>
  <c r="E81" i="50"/>
  <c r="E115" i="66"/>
  <c r="K129" i="66"/>
  <c r="G112" i="52"/>
  <c r="E112" i="52"/>
  <c r="L126" i="53"/>
  <c r="I87" i="50"/>
  <c r="G126" i="51"/>
  <c r="E81" i="52"/>
  <c r="AJ86" i="53"/>
  <c r="AB86" i="61"/>
  <c r="M76" i="79"/>
  <c r="I130" i="52"/>
  <c r="M130" i="52"/>
  <c r="H124" i="74"/>
  <c r="E55" i="74"/>
  <c r="G48" i="83"/>
  <c r="J126" i="52"/>
  <c r="M130" i="50"/>
  <c r="S86" i="61"/>
  <c r="R86" i="61" s="1"/>
  <c r="V86" i="61" s="1"/>
  <c r="W86" i="61" s="1"/>
  <c r="G87" i="50"/>
  <c r="I129" i="66"/>
  <c r="L124" i="74"/>
  <c r="N126" i="53"/>
  <c r="S88" i="52"/>
  <c r="E44" i="83"/>
  <c r="K87" i="51"/>
  <c r="J126" i="53"/>
  <c r="G87" i="66"/>
  <c r="N89" i="43"/>
  <c r="R89" i="43" s="1"/>
  <c r="S89" i="43" s="1"/>
  <c r="G44" i="83"/>
  <c r="E49" i="81"/>
  <c r="N134" i="52"/>
  <c r="E81" i="66"/>
  <c r="K124" i="74"/>
  <c r="M129" i="66"/>
  <c r="L126" i="51"/>
  <c r="L134" i="51"/>
  <c r="G122" i="53"/>
  <c r="K130" i="52"/>
  <c r="E84" i="43"/>
  <c r="G87" i="51"/>
  <c r="M87" i="51"/>
  <c r="O91" i="43"/>
  <c r="AF99" i="74"/>
  <c r="AB97" i="74"/>
  <c r="K106" i="74"/>
  <c r="E106" i="74"/>
  <c r="AK97" i="74"/>
  <c r="E48" i="83"/>
  <c r="E110" i="74"/>
  <c r="Y87" i="74"/>
  <c r="AJ87" i="74"/>
  <c r="E80" i="79"/>
  <c r="I80" i="79"/>
  <c r="M80" i="79"/>
  <c r="L126" i="52"/>
  <c r="H133" i="66"/>
  <c r="S88" i="53"/>
  <c r="AJ86" i="61"/>
  <c r="U96" i="74"/>
  <c r="W88" i="74"/>
  <c r="L128" i="74"/>
  <c r="H130" i="52"/>
  <c r="N128" i="74"/>
  <c r="N126" i="52"/>
  <c r="N133" i="66"/>
  <c r="AB96" i="74"/>
  <c r="AJ95" i="74"/>
  <c r="G110" i="74"/>
  <c r="I110" i="74"/>
  <c r="I76" i="79"/>
  <c r="G80" i="79"/>
  <c r="AN86" i="52"/>
  <c r="AJ86" i="52"/>
  <c r="AN86" i="53"/>
  <c r="AF86" i="61"/>
  <c r="AB86" i="53"/>
  <c r="L130" i="52"/>
  <c r="H125" i="66"/>
  <c r="H128" i="74"/>
  <c r="N129" i="66"/>
  <c r="I106" i="74"/>
  <c r="L129" i="66"/>
  <c r="H134" i="52"/>
  <c r="J129" i="66"/>
  <c r="H130" i="51"/>
  <c r="N122" i="51"/>
  <c r="J122" i="51"/>
  <c r="F48" i="51"/>
  <c r="E48" i="51"/>
  <c r="M122" i="51"/>
  <c r="E122" i="51"/>
  <c r="G122" i="51"/>
  <c r="I122" i="51"/>
  <c r="F60" i="52"/>
  <c r="E60" i="52"/>
  <c r="AA95" i="74"/>
  <c r="AB95" i="74" s="1"/>
  <c r="G128" i="74"/>
  <c r="M128" i="74"/>
  <c r="I116" i="50"/>
  <c r="E116" i="50"/>
  <c r="K116" i="50"/>
  <c r="M116" i="50"/>
  <c r="G116" i="50"/>
  <c r="E48" i="52"/>
  <c r="F48" i="52"/>
  <c r="M111" i="66"/>
  <c r="I111" i="66"/>
  <c r="G111" i="66"/>
  <c r="K111" i="66"/>
  <c r="N130" i="52"/>
  <c r="N125" i="66"/>
  <c r="J130" i="51"/>
  <c r="N126" i="51"/>
  <c r="J126" i="51"/>
  <c r="I90" i="43"/>
  <c r="G90" i="43"/>
  <c r="E90" i="43"/>
  <c r="L134" i="50"/>
  <c r="N134" i="50"/>
  <c r="H134" i="50"/>
  <c r="M112" i="51"/>
  <c r="G112" i="51"/>
  <c r="K112" i="51"/>
  <c r="E112" i="51"/>
  <c r="E56" i="52"/>
  <c r="F56" i="52"/>
  <c r="K22" i="65"/>
  <c r="M22" i="65"/>
  <c r="E111" i="66"/>
  <c r="E98" i="79"/>
  <c r="K120" i="74"/>
  <c r="G120" i="74"/>
  <c r="F120" i="74"/>
  <c r="M120" i="74"/>
  <c r="I120" i="74"/>
  <c r="E120" i="74"/>
  <c r="G106" i="74"/>
  <c r="N130" i="51"/>
  <c r="F56" i="51"/>
  <c r="M126" i="50"/>
  <c r="G126" i="50"/>
  <c r="K126" i="50"/>
  <c r="I126" i="50"/>
  <c r="E126" i="50"/>
  <c r="F126" i="50"/>
  <c r="K81" i="51"/>
  <c r="M81" i="51"/>
  <c r="E81" i="51"/>
  <c r="G81" i="51"/>
  <c r="N134" i="51"/>
  <c r="J134" i="51"/>
  <c r="F52" i="52"/>
  <c r="E52" i="52"/>
  <c r="E81" i="53"/>
  <c r="M81" i="53"/>
  <c r="G81" i="53"/>
  <c r="K112" i="53"/>
  <c r="G112" i="53"/>
  <c r="M81" i="61"/>
  <c r="K81" i="61"/>
  <c r="E81" i="61"/>
  <c r="M121" i="66"/>
  <c r="E121" i="66"/>
  <c r="K121" i="66"/>
  <c r="F121" i="66"/>
  <c r="AG97" i="74"/>
  <c r="AF95" i="74"/>
  <c r="H116" i="74"/>
  <c r="L116" i="74"/>
  <c r="G76" i="79"/>
  <c r="J116" i="74"/>
  <c r="W96" i="74" l="1"/>
  <c r="W89" i="74"/>
  <c r="J121" i="66"/>
  <c r="L121" i="66"/>
  <c r="H121" i="66"/>
  <c r="N121" i="66"/>
  <c r="J126" i="50"/>
  <c r="H126" i="50"/>
  <c r="L126" i="50"/>
  <c r="N126" i="50"/>
  <c r="N120" i="74"/>
  <c r="J120" i="74"/>
  <c r="H120" i="74"/>
  <c r="L120" i="74"/>
</calcChain>
</file>

<file path=xl/sharedStrings.xml><?xml version="1.0" encoding="utf-8"?>
<sst xmlns="http://schemas.openxmlformats.org/spreadsheetml/2006/main" count="6214" uniqueCount="345">
  <si>
    <t>санатория "Ижминводы"</t>
  </si>
  <si>
    <t>УТВЕРЖДАЮ</t>
  </si>
  <si>
    <t>Примечания:</t>
  </si>
  <si>
    <t>Прейскурант</t>
  </si>
  <si>
    <t>Директор</t>
  </si>
  <si>
    <t>лечебно-профилактического</t>
  </si>
  <si>
    <t>_______________А.Р. Садыков</t>
  </si>
  <si>
    <t>частного учреждения профсоюзов</t>
  </si>
  <si>
    <t>цен на путевки в лечебно-профилактическое частное учреждение профсоюзов</t>
  </si>
  <si>
    <t>3. Прием минеральной воды</t>
  </si>
  <si>
    <t>4. Терренкур</t>
  </si>
  <si>
    <t>5. Занятие в тренажерном зале</t>
  </si>
  <si>
    <t>1. Пребывание в санатории (проживание в выбранной категории номера)</t>
  </si>
  <si>
    <t xml:space="preserve">номер 801 </t>
  </si>
  <si>
    <t xml:space="preserve">номер 301 </t>
  </si>
  <si>
    <t>номера 501, 601, 701</t>
  </si>
  <si>
    <r>
      <t xml:space="preserve">Программа     "Оздоровление" </t>
    </r>
    <r>
      <rPr>
        <b/>
        <sz val="16"/>
        <rFont val="Times New Roman"/>
        <family val="1"/>
        <charset val="204"/>
      </rPr>
      <t>*</t>
    </r>
  </si>
  <si>
    <r>
      <t xml:space="preserve">Гостиничные услуги </t>
    </r>
    <r>
      <rPr>
        <b/>
        <sz val="12"/>
        <rFont val="Times New Roman"/>
        <family val="1"/>
        <charset val="204"/>
      </rPr>
      <t>(проживание, включая НДС)</t>
    </r>
  </si>
  <si>
    <r>
      <t>•</t>
    </r>
    <r>
      <rPr>
        <sz val="11"/>
        <rFont val="Times New Roman"/>
        <family val="1"/>
        <charset val="204"/>
      </rPr>
      <t xml:space="preserve">  3 % от стоимости путевки, лицам, отдыхавшим в санатории 2 и более раз;  </t>
    </r>
  </si>
  <si>
    <t xml:space="preserve">•  5 % от стоимости путевки, лицам, отдыхавшим в санатории 10 и более раз.               </t>
  </si>
  <si>
    <t>Категория номера</t>
  </si>
  <si>
    <t>Описание номера</t>
  </si>
  <si>
    <t>Кол-во мест в номере</t>
  </si>
  <si>
    <t>Основное место</t>
  </si>
  <si>
    <t xml:space="preserve">номера:             501, 601, 701 </t>
  </si>
  <si>
    <t xml:space="preserve">номера:                     335, 401 </t>
  </si>
  <si>
    <t>1-местное размещение</t>
  </si>
  <si>
    <t>2-местное размещение</t>
  </si>
  <si>
    <t xml:space="preserve">1-местные номера </t>
  </si>
  <si>
    <t xml:space="preserve">1-местные улучшенные номера </t>
  </si>
  <si>
    <t>Стандартные номера</t>
  </si>
  <si>
    <t>1-местные номера</t>
  </si>
  <si>
    <t xml:space="preserve">Номера для лиц с ограничен-ными возможностя-ми:  номера:   105, 107 </t>
  </si>
  <si>
    <t xml:space="preserve">        </t>
  </si>
  <si>
    <t xml:space="preserve">2-комнатные  номера </t>
  </si>
  <si>
    <t>площадь___кв.м., ТВ, ХД, набор посуды, 1-сп. кровать, 2-сп. кровать, с/у, ванная, душевая кабина, балкон</t>
  </si>
  <si>
    <t>3. Лечение</t>
  </si>
  <si>
    <t>● Предлагаются курсовки (лечение + питание):</t>
  </si>
  <si>
    <t>● Дети на лечение принимаются с 4-х лет. До 4-х лет дети принимаются без лечения, бесплатно, без предоставления отдельного места.</t>
  </si>
  <si>
    <t xml:space="preserve">●  При приобретении путевки непосредственно в санатории, выдается дисконтная карта со скидкой:                </t>
  </si>
  <si>
    <t>● В стоимость путевок с проживанием в номерах повышенной комфортабельности категории "люкс" не включена стоимость услуг пользования сауной.</t>
  </si>
  <si>
    <t xml:space="preserve">"Семейная" </t>
  </si>
  <si>
    <t>Главный бухгалтер                                                              Скогорева З.А.</t>
  </si>
  <si>
    <t xml:space="preserve">Экономист                                                                           Ямалутдинова З.Н.                                                                                              </t>
  </si>
  <si>
    <t>2-местные номера (1 чел.)</t>
  </si>
  <si>
    <t>2-местные номера на 1 этаже (1 чел.)</t>
  </si>
  <si>
    <t>2-местные номера на 8 этаже (1 чел.)</t>
  </si>
  <si>
    <t>2-местные номера на 1-м этаже (1 чел.)</t>
  </si>
  <si>
    <t>2-местные номера на 8-м этаже (1 чел.)</t>
  </si>
  <si>
    <t xml:space="preserve">6. Культурно-развлекательная программа </t>
  </si>
  <si>
    <t>● В стоимость проживания в номерах повышенной комфортабельности категории "люкс" не включена стоимость услуг пользования сауной.</t>
  </si>
  <si>
    <t>2-комнатные  номера (2-местные)</t>
  </si>
  <si>
    <t>Стоимость 1 к/дня для взрослого, руб.</t>
  </si>
  <si>
    <t>● При реализации путевки участникам ВОВ, членам профсоюза с размещением в стандартном двухместном номере, предоставляется скидка в размере 15%.</t>
  </si>
  <si>
    <t xml:space="preserve">Двухкомнатные двухместные номера </t>
  </si>
  <si>
    <t>Примечание: лечебно-оздоровительные процедуры назначаются лечащим врачом санатория индивидуально, в соответствии с показаниями и противопоказаниями, с учетом совместимости процедур и оплачивается согласно действующему прейскуранту</t>
  </si>
  <si>
    <t>Дополнительное размещение без предоставления койко-места</t>
  </si>
  <si>
    <t xml:space="preserve">номера                   335, 401 </t>
  </si>
  <si>
    <t xml:space="preserve">Номера для лиц с ограничен-ными возможностя-ми: номера: 105, 107 </t>
  </si>
  <si>
    <t>площадь 12,1 кв.м., ТВ, холодильник,  2-сп. кровать, с/у, ванная (либо душевая кабина), балкон</t>
  </si>
  <si>
    <t>площадь 13 кв.м., ТВ, холодильник,  2-сп. кровать, с/у, душевая кабина, балкон</t>
  </si>
  <si>
    <t>площадь 13 кв.м., ТВ, холодильник,  1-сп. кровать, с/у, душ, балкон</t>
  </si>
  <si>
    <t>площадь 24,9 кв.м., ТВ, холодильник,  набор посуды, 1-сп.кровать - 2 шт., с/у, ванная, балкон</t>
  </si>
  <si>
    <t>площадь 27 кв.м., ТВ, холодильник,  набор посуды, 1-сп.кровать - 2 шт., с/у, душевая кабина, балкон</t>
  </si>
  <si>
    <t>площадь 32,5 кв.м., ТВ, холодильник,  набор посуды, 2-сп. кровать, с/у - 2 шт., душевая кабина, сауна, балкон</t>
  </si>
  <si>
    <t>площадь 45,9 кв.м., ТВ, холодильник,  набор посуды, 2-сп. кровать, с/у - 2 шт., душевая кабина, сауна,  балкон</t>
  </si>
  <si>
    <t>площадь 53,2 кв.м., ТВ, холодильник,  набор посуды, 2-сп. кровать, с/у, душевая кабина, сауна, джакузи, балкон</t>
  </si>
  <si>
    <t>площадь 68,3 кв.м., ТВ, холодильник,  набор посуды, 2-сп. кровать, с/у, душевая кабина, сауна, джакузи, балкон</t>
  </si>
  <si>
    <t>площадь 13 кв.м., ТВ, холодильник, 2-сп. кровать, с/у, душевая кабина, балкон</t>
  </si>
  <si>
    <t>площадь 27 кв.м., ТВ, холодильник, набор посуды, 1-сп. кровать, 2-сп. кровать, с/у, ванная, душевая кабина, балкон</t>
  </si>
  <si>
    <t>площадь 32,5 кв.м., ТВ, холодильник, набор посуды, 2-сп. кровать, с/у - 2 шт., душевая кабина, сауна, балкон</t>
  </si>
  <si>
    <t>площадь 45,9 кв.м., ТВ, холодильник, набор посуды, 2-сп. кровать, с/у - 2 шт., душевая кабина, сауна,  балкон</t>
  </si>
  <si>
    <t>площадь 53,2 кв.м., ТВ, холодильник, набор посуды, 2-сп. кровать, с/у, душевая кабина, сауна, джакузи, балкон</t>
  </si>
  <si>
    <t>площадь 68,3 кв.м., ТВ, холодильник, набор посуды, 2-сп. кровать, с/у, душевая кабина, сауна, джакузи, балкон</t>
  </si>
  <si>
    <t>площадь 13 кв.м., ТВ, холодильник, набор посуды, 1-сп. кровать, 2-сп. кровать, с/у, ванная, душевая кабина, балкон</t>
  </si>
  <si>
    <t>площадь 12,1 кв.м., ТВ, холодильник, набор посуды, 1-сп. кровать, 2-сп. кровать, с/у, ванная, душевая кабина, балкон</t>
  </si>
  <si>
    <t>площадь 24,9 кв.м., ТВ, холодильник, набор посуды, 1-сп.кровать - 2 шт., с/у, ванная, балкон</t>
  </si>
  <si>
    <t>2-местные номера на 1-м этаже   (1 чел.)</t>
  </si>
  <si>
    <t>2-местные номера на  8-м  этаже  (1 чел.)</t>
  </si>
  <si>
    <t>2-комнатные  номера                   (2-местные)</t>
  </si>
  <si>
    <t>Номера повышенной комфортабельности категории "люкс" **:</t>
  </si>
  <si>
    <t xml:space="preserve">2. Питание трехразовое диетическое </t>
  </si>
  <si>
    <r>
      <t>*</t>
    </r>
    <r>
      <rPr>
        <b/>
        <i/>
        <sz val="11"/>
        <rFont val="Times New Roman"/>
        <family val="1"/>
        <charset val="204"/>
      </rPr>
      <t xml:space="preserve"> Объем услуг, входящих в стоимость путевки "Оздоровление":</t>
    </r>
  </si>
  <si>
    <r>
      <t>**</t>
    </r>
    <r>
      <rPr>
        <i/>
        <sz val="11"/>
        <rFont val="Times New Roman"/>
        <family val="1"/>
        <charset val="204"/>
      </rPr>
      <t xml:space="preserve"> Включена стоимость питания в ресторане</t>
    </r>
  </si>
  <si>
    <t>Стоимость 1 к/дня для ребенка от 4 до 7 лет, руб.</t>
  </si>
  <si>
    <t>Стоимость 1 к/дня для ребенка от 7 до 14 лет, руб.</t>
  </si>
  <si>
    <t>площадь 13 кв.м., ТВ, холодильник, 1-сп.кровать - 2 шт. (0,8 х 2,0), с/у, душевая кабина (либо ванная), балкон</t>
  </si>
  <si>
    <t>площадь 19,1 кв.м., ТВ, холодильник,  1-сп.кровать - 2 шт. (0,8 х 2,0), с/у, душевая кабина (либо ванная), балкон</t>
  </si>
  <si>
    <t>площадь 13 кв.м., ТВ, холодильник, 1-сп.кровать - 2 шт. (0,8 х 2,0), с/у,  душевая кабина (либо ванная), балкон</t>
  </si>
  <si>
    <t>площадь 19,1 кв.м., ТВ, холодильник,  набор посуды, 1-сп. кровать, 2-сп. кровать, с/у,  душевая кабина (либо ванная), балкон</t>
  </si>
  <si>
    <t>площадь 12,1 кв.м., ТВ, холодильник,  2-сп. кровать, с/у,  душевая кабина (либо ванная), балкон</t>
  </si>
  <si>
    <t>площадь 19,1 кв.м., ТВ, холодильник, 1-сп.кровать - 2 шт. (0,8 х 2,0), с/у,  душевая кабина (либо ванная), балкон</t>
  </si>
  <si>
    <t>"Санаторная" ( проживание, лечение и трехразовое питание) ***</t>
  </si>
  <si>
    <r>
      <t xml:space="preserve">*** </t>
    </r>
    <r>
      <rPr>
        <b/>
        <i/>
        <sz val="11"/>
        <rFont val="Times New Roman"/>
        <family val="1"/>
        <charset val="204"/>
      </rPr>
      <t>Объем услуг, входящих в стоимость путевки "Санаторная":</t>
    </r>
  </si>
  <si>
    <t>● При реализации путевки на взрослого с ребенком в возрасте от четырех до семи лет при размещении в двухместные номера предоставляется скидка в размере 15%, от семи до четырнадцати - 10%. Цена курсовки для ребенка установлена с учетом указанных скидок.</t>
  </si>
  <si>
    <t>Номера повышенной комфортабельности категории "люкс": **</t>
  </si>
  <si>
    <t>● При желании члена профсоюза устроиться в одноместном номере или в других номерах повышенной комфортабельности, с последнего взимается дополнительная плата, равная разнице в стоимости размещения в указанных номерах.</t>
  </si>
  <si>
    <t xml:space="preserve">   Скидка не распространяется на покупку путевки на дополнительное место или курсовку.</t>
  </si>
  <si>
    <t xml:space="preserve">● Питание предоставляется за дополнительную оплату </t>
  </si>
  <si>
    <t>питание</t>
  </si>
  <si>
    <t>лечение</t>
  </si>
  <si>
    <t>проживание</t>
  </si>
  <si>
    <t>стандарт</t>
  </si>
  <si>
    <t>старая цена</t>
  </si>
  <si>
    <t>округление</t>
  </si>
  <si>
    <t>рост в %%</t>
  </si>
  <si>
    <t>детские</t>
  </si>
  <si>
    <t>прожив. До 7 лет</t>
  </si>
  <si>
    <t>ст-ть путевки до 7 лет</t>
  </si>
  <si>
    <t>старая</t>
  </si>
  <si>
    <t>новая</t>
  </si>
  <si>
    <t>доп. место</t>
  </si>
  <si>
    <t>доп. Место</t>
  </si>
  <si>
    <t>детское</t>
  </si>
  <si>
    <t>● При размещении в номера повышенной комфортабельности с двумя спальными комнатами свыше двух человек, на каждого из них оформляется путевка по цене равной 55% стоимости одного места в номерах (301,335,401,501,601,701), 60% - в номер 801, включающие, кром</t>
  </si>
  <si>
    <t xml:space="preserve">● При размещении в двухместный номер одного человека (по его желанию) взимается доплата: в размере 35% стоимости одного койко-дня - при размещении в двухместный стандартный номер или в двухместный номер на 1-м и 8-м этаже; в размере 40 % стоимости одного </t>
  </si>
  <si>
    <t xml:space="preserve">● При размещении в номера повышенной комфортабельности с двумя спальными комнатами свыше двух человек, на каждого из них оформляется путевка по цене равной 55% стоимости одного места в номерах (301,335,401,501,601,701), 60% в номер 801, включающие, кроме </t>
  </si>
  <si>
    <t>Доп. место стандарт</t>
  </si>
  <si>
    <t>"_____"__________2015 г.</t>
  </si>
  <si>
    <t>Путевка для членов профсоюзов с проживанием в двухместном номере (1 чел.)</t>
  </si>
  <si>
    <t>Восьмиэтажное здание. В корпусе находятся 254 жилых номера, из них 7 номеров класса "люкс", 23 номера повышеной комфортности, 86 одноместных номеров, 138 двухместных номеров. Имеется 2 лифта. Лечение предоставляется в лечебном корпусе в непосредственной близости от жилого корпуса, сообщение с которым осуществляется через теплый переход . Имеется: столовая,  VIP-зал,  спортивный комплекс (ЛФК, тренажерный зал, спортивный зал для игры в волейбол, баскетбол, бильярдные залы, шахматы, нарды, прокат спортивного инвентаря: лыжи, коньки, санки, ролики, велосипеды) крытый бассейн, сауна, салон красоты и косметологический кабинет, концертный зал, зал "караоке", библиотека, детская игровая комната, служба бронирования авто, ж/д, авиа билетов, Wi-Fi, аптека, магазин, сувенирная лавка. На территории курорта имеется теннисный корт, детская игровая площадка, аквапарк, освещенные прогулочные маршруты, автостоянка.</t>
  </si>
  <si>
    <t xml:space="preserve">санаторий "Ижминводы" на 1 квартал 2016г. </t>
  </si>
  <si>
    <t>Стандартная</t>
  </si>
  <si>
    <t>Доп.место</t>
  </si>
  <si>
    <t>Детская</t>
  </si>
  <si>
    <t>до 7 лет</t>
  </si>
  <si>
    <t>до 14 лет</t>
  </si>
  <si>
    <t>прожив. До 14 лет</t>
  </si>
  <si>
    <t>ст-ть путевки до 14 лет</t>
  </si>
  <si>
    <t xml:space="preserve">Дополнительное размещение </t>
  </si>
  <si>
    <t>По доп.местам не прибавлено питание в ресторане 300 руб</t>
  </si>
  <si>
    <r>
      <t xml:space="preserve">• </t>
    </r>
    <r>
      <rPr>
        <b/>
        <sz val="11"/>
        <rFont val="Times New Roman"/>
        <family val="1"/>
        <charset val="204"/>
      </rPr>
      <t>для взрослых</t>
    </r>
    <r>
      <rPr>
        <sz val="11"/>
        <rFont val="Times New Roman"/>
        <family val="1"/>
        <charset val="204"/>
      </rPr>
      <t xml:space="preserve"> по цене 1960 рублей,  из них: лечение - 980 рублей; питание - 980 рублей, в т.ч.:                                                завтрак - 270 рублей, обед - 440 рублей; ужин - 270 рублей.</t>
    </r>
  </si>
  <si>
    <r>
      <t xml:space="preserve">• </t>
    </r>
    <r>
      <rPr>
        <b/>
        <sz val="11"/>
        <rFont val="Times New Roman"/>
        <family val="1"/>
        <charset val="204"/>
      </rPr>
      <t>курсовка детская</t>
    </r>
    <r>
      <rPr>
        <sz val="11"/>
        <rFont val="Times New Roman"/>
        <family val="1"/>
        <charset val="204"/>
      </rPr>
      <t xml:space="preserve"> по цене 1650 рублей,  из них: лечение - 830 рублей; питание - 820 рублей, в т.ч.:                                          завтрак - 225 рублей, обед - 370 рублей; ужин - 225 рублей.</t>
    </r>
  </si>
  <si>
    <t>1-местные номера повышенной комфортности</t>
  </si>
  <si>
    <t>площадь 24,9 кв.м., ТВ, холодильник, 2-сп. кровать, с/у, душевая кабина, балкон</t>
  </si>
  <si>
    <t>● Стоимость доп.места в номере (кроме номеров 301, 335, 401, 501, 601, 701, 801) с питанием и лечением: для взрослого - 2510 рублей, для ребенка от 4 до 7 лет - 2110 рублей, для ребенка от 8 до 14 лет - 2200 руб.</t>
  </si>
  <si>
    <t>2-комнатные улучшенные номера (2-местные)</t>
  </si>
  <si>
    <t xml:space="preserve">2-комнатные улучшенные номера                  (2-местные) </t>
  </si>
  <si>
    <t xml:space="preserve">санаторий "Ижминводы" на 3-4 квартал 2016г. </t>
  </si>
  <si>
    <t>"_____"__________2016 г.</t>
  </si>
  <si>
    <t>7360/2-300</t>
  </si>
  <si>
    <t>не верно (не искл.ресторан)</t>
  </si>
  <si>
    <t>должно быть</t>
  </si>
  <si>
    <t>По осн.и доп.местам не прибавлено питание в ресторане 300 руб</t>
  </si>
  <si>
    <t>По осн.и доп.местам  питание в ресторане 300 руб не прибавлено</t>
  </si>
  <si>
    <t>номер 335</t>
  </si>
  <si>
    <t xml:space="preserve">номер 401 </t>
  </si>
  <si>
    <t>● При размещении в номера повышенной комфортабельности с двумя спальными комнатами свыше двух человек, на каждого из них оформляется путевка по цене равной 55% стоимости одного места в номерах (301,335,401,501,601,701), включающие, кроме стоимости лечения, повышенную норму питания, дополнительные расходы, связанные с обеспечением постельными принадлежностями, потреблением воды, электричества и др.</t>
  </si>
  <si>
    <t xml:space="preserve">● При размещении в двухместный номер одного человека (по его желанию) взимается доплата: в размере 35% стоимости одного койко-дня - при размещении в двухместный стандартный номер или в двухместный номер на  8-м этаже; в размере 40 % стоимости одного койко-дня - при размещении в другие категории двухместных комнат.  </t>
  </si>
  <si>
    <t>801 убрали</t>
  </si>
  <si>
    <t>от 4 до 7 лет</t>
  </si>
  <si>
    <t>с 7 до 11 лет</t>
  </si>
  <si>
    <t>с 11 до 14 лет</t>
  </si>
  <si>
    <t>с 14 до 17 лет</t>
  </si>
  <si>
    <t xml:space="preserve">прожив. </t>
  </si>
  <si>
    <t xml:space="preserve">ст-ть путевки </t>
  </si>
  <si>
    <t>Питание</t>
  </si>
  <si>
    <t>с 1 до 4 лет</t>
  </si>
  <si>
    <t>% от станд. путевки</t>
  </si>
  <si>
    <t>Станд. детские</t>
  </si>
  <si>
    <t>Доп. Место детское</t>
  </si>
  <si>
    <t>% скидки</t>
  </si>
  <si>
    <t>Стоимость 1 к/дня для ребенка от 7 до 11 лет, руб.</t>
  </si>
  <si>
    <t>Стоимость 1 к/дня для ребенка от 11 до 14 лет, руб.</t>
  </si>
  <si>
    <t xml:space="preserve">Дополни-тельное размещение </t>
  </si>
  <si>
    <t>1-местные номера повышенной комфортнос-ти</t>
  </si>
  <si>
    <t>площадь 24,9 кв.м., ТВ, холодильник,  набор посуды, 2-сп.кровать , диван, с/у, ванная, балкон</t>
  </si>
  <si>
    <t>площадь 27 кв.м., ТВ, холодильник, набор посуды, 2-сп.кровать , диван, с/у, ванная, душевая кабина, балкон</t>
  </si>
  <si>
    <t>площадь 45,9 кв.м., ТВ, холодильник, набор посуды, 2-сп.кровать , диван, с/у - 2 шт., душевая кабина, сауна,  балкон</t>
  </si>
  <si>
    <t>площадь 53,2 кв.м., ТВ, холодильник, набор посуды, 2-сп.кровать , диван, с/у, душевая кабина, сауна, джакузи, балкон</t>
  </si>
  <si>
    <t>площадь 60,8 кв.м., ТВ, холодильник, набор посуды, 2-сп.кровать , диван, с/у, душевая кабина, сауна, джакузи, балкон</t>
  </si>
  <si>
    <t>площадь 68,3 кв.м., ТВ, холодильник, набор посуды, 2-сп.кровать , диван, с/у, душевая кабина, сауна, джакузи, балкон</t>
  </si>
  <si>
    <t>площадь 27 кв.м., ТВ, холодильник,  набор посуды, 2-сп.кровать , диван, с/у, душевая кабина, балкон</t>
  </si>
  <si>
    <t>площадь 45,9 кв.м., ТВ, холодильник,  набор посуды, 2-сп.кровать , диван,с/у - 2 шт., душевая кабина, сауна,  балкон</t>
  </si>
  <si>
    <t>площадь 53,2 кв.м., ТВ, холодильник,  набор посуды, 2-сп.кровать , диван, с/у, душевая кабина, сауна, джакузи, балкон</t>
  </si>
  <si>
    <t>площадь 68,3 кв.м., ТВ, холодильник,  набор посуды, 2-сп.кровать , диван, с/у, душевая кабина, сауна, джакузи, балкон</t>
  </si>
  <si>
    <r>
      <t xml:space="preserve">• </t>
    </r>
    <r>
      <rPr>
        <b/>
        <sz val="11"/>
        <rFont val="Times New Roman"/>
        <family val="1"/>
        <charset val="204"/>
      </rPr>
      <t>курсовка детская:</t>
    </r>
    <r>
      <rPr>
        <sz val="11"/>
        <rFont val="Times New Roman"/>
        <family val="1"/>
        <charset val="204"/>
      </rPr>
      <t xml:space="preserve"> </t>
    </r>
  </si>
  <si>
    <t>Курсовка</t>
  </si>
  <si>
    <t>● Стоимость питания детям до 4-х лет - 670 рублей в сутки.</t>
  </si>
  <si>
    <t>площадь 24,9 кв.м., ТВ, холодильник, набор посуды, 2-сп.кровать , диван, с/у, ванная, балкон</t>
  </si>
  <si>
    <t>Стоимость 1 к/дня для ребенка от 14 до 17 лет, руб.</t>
  </si>
  <si>
    <t>Дополни-тельное размеще-ние без предоставления койко-места</t>
  </si>
  <si>
    <r>
      <t xml:space="preserve">Гостиничные услуги                                           </t>
    </r>
    <r>
      <rPr>
        <b/>
        <sz val="12"/>
        <rFont val="Times New Roman"/>
        <family val="1"/>
        <charset val="204"/>
      </rPr>
      <t>(проживание, включая НДС)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</si>
  <si>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4-х лет до 7-ми лет - </t>
    </r>
    <r>
      <rPr>
        <sz val="11"/>
        <rFont val="Times New Roman"/>
        <family val="1"/>
        <charset val="204"/>
      </rPr>
      <t xml:space="preserve"> 1530 рублей,  из них: лечение - 830 рублей; питание - 700 рублей, в т.ч.:                                          завтрак - 195 рублей, обед - 310 рублей; ужин - 195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</si>
  <si>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7-ми до 11-ти лет - </t>
    </r>
    <r>
      <rPr>
        <sz val="11"/>
        <rFont val="Times New Roman"/>
        <family val="1"/>
        <charset val="204"/>
      </rPr>
      <t xml:space="preserve"> 1590 рублей,  из них: лечение - 830 рублей; питание - 760 рублей, в т.ч.:                                                       завтрак - 210 рублей, обед - 340 рублей; ужин - 210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</si>
  <si>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11-ти лет до 14-ти лет - </t>
    </r>
    <r>
      <rPr>
        <sz val="11"/>
        <rFont val="Times New Roman"/>
        <family val="1"/>
        <charset val="204"/>
      </rPr>
      <t xml:space="preserve"> 1620 рублей,  из них: лечение - 830 рублей; питание - 790 рублей, в т.ч.:                                          завтрак - 215 рублей, обед - 360 рублей; ужин - 215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</si>
  <si>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14-ти лет до 17-ти лет - </t>
    </r>
    <r>
      <rPr>
        <sz val="11"/>
        <rFont val="Times New Roman"/>
        <family val="1"/>
        <charset val="204"/>
      </rPr>
      <t xml:space="preserve"> 1770 рублей,  из них: лечение - 980 рублей; питание - 790 рублей, в т.ч.:                                        завтрак - 215 рублей, обед - 360 рублей; ужин - 215 рублей.</t>
    </r>
  </si>
  <si>
    <t>● Дети на лечение принимаются с 4-х лет. До 4-х лет дети принимаются без лечения, без предоставления отдельного места.</t>
  </si>
  <si>
    <t>● При размещении в номера повышенной комфортабельности с двумя спальными комнатами свыше двух взрослых человек, на каждого из них оформляется путевка по цене равной 55% стоимости одного места в номерах (301,335,401,501,601,701), включающие, кроме стоимости лечения, повышенную норму питания, дополнительные расходы, связанные с обеспечением постельными принадлежностями, потреблением воды, электричества и др.</t>
  </si>
  <si>
    <t xml:space="preserve">Дополни-тельное размеще-ние </t>
  </si>
  <si>
    <r>
      <rPr>
        <b/>
        <sz val="12"/>
        <rFont val="Times New Roman"/>
        <family val="1"/>
        <charset val="204"/>
      </rPr>
      <t xml:space="preserve">Восьмиэтажное здание. </t>
    </r>
    <r>
      <rPr>
        <sz val="12"/>
        <rFont val="Times New Roman"/>
        <family val="1"/>
        <charset val="204"/>
      </rPr>
      <t>В корпусе находятся 254 жилых номера, из них 7 номеров класса "люкс", 23 номера повышеной комфортности, 86 одноместных номеров, 138 двухместных номеров. Имеется 2 лифта. Лечение предоставляется в лечебном корпусе в непосредственной близости от жилого корпуса, сообщение с которым осуществляется через теплый переход. Имеется: столовая,  VIP-зал,  спортивный комплекс (ЛФК, тренажерный зал, спортивный зал для игры в волейбол, баскетбол, бильярдные залы, шахматы, нарды, прокат спортивного инвентаря: лыжи, коньки, санки, ролики, велосипеды) крытый бассейн, сауна, салон красоты и косметологический кабинет, концертный зал, зал "караоке", библиотека, детская игровая комната, служба бронирования авто, ж/д, авиа билетов, Wi-Fi, аптека, магазин, сувенирная лавка. На территории курорта имеется теннисный корт, детская игровая площадка, аквапарк, освещенные прогулочные маршруты, автостоянка.</t>
    </r>
  </si>
  <si>
    <t xml:space="preserve">Номера для лиц с ограничен-ными возможностя-ми: (105, 107) </t>
  </si>
  <si>
    <r>
      <t xml:space="preserve">Гостиничные услуги  </t>
    </r>
    <r>
      <rPr>
        <b/>
        <sz val="12"/>
        <rFont val="Times New Roman"/>
        <family val="1"/>
        <charset val="204"/>
      </rPr>
      <t>(проживание, включая НДС)</t>
    </r>
  </si>
  <si>
    <t>2-местное размеще-ние</t>
  </si>
  <si>
    <t>1-местное размеще-ние</t>
  </si>
  <si>
    <t>● При размещении в номера повышенной комфортабельности с двумя спальными комнатами свыше двух взрослых  человек, на каждого из них оформляется путевка по цене равной 55% стоимости одного места в номерах (301,335,401,501,601,701), включающие, кроме стоимости лечения, повышенную норму питания, дополнительные расходы, связанные с обеспечением постельными принадлежностями, потреблением воды, электричества и др.</t>
  </si>
  <si>
    <t>● При реализации путевки на взрослого с ребенком   размещеных в двухместные номера предоставляется скидка в размере: с детьми в возрасте от 4 до 7 лет - 19%, от 7 до 11 лет - 12%, от 11 до 14 лет - 11%, от 14 до 17 лет - 5%, . Цена курсовки для ребенка установлена с учетом указанных скидок.</t>
  </si>
  <si>
    <t xml:space="preserve">санаторий "Ижминводы" на 1 квартал 2017г. </t>
  </si>
  <si>
    <r>
      <t xml:space="preserve">Гостиничные услуги   </t>
    </r>
    <r>
      <rPr>
        <b/>
        <sz val="12"/>
        <rFont val="Times New Roman"/>
        <family val="1"/>
        <charset val="204"/>
      </rPr>
      <t>(проживание, включая НДС)</t>
    </r>
  </si>
  <si>
    <t xml:space="preserve">санаторий "Ижминводы" с 29.12.2016г. по 08.01.2017г. </t>
  </si>
  <si>
    <t>санаторий "Ижминводы" на 1 квартал 2017г. (с 09.01.2017г. по 31.03.2017г.)</t>
  </si>
  <si>
    <t xml:space="preserve">   ● Новогодний банкет оплачивается дополнительно. Стоимость для взрослого - 3000 рублей, для ребенка - 1500 рублей.</t>
  </si>
  <si>
    <t xml:space="preserve">Номера для лиц с ограничен-ными возможностя-ми:  номер 107 </t>
  </si>
  <si>
    <t xml:space="preserve">Номера для лиц с ограничен-ными возможностя-ми - номер 107 </t>
  </si>
  <si>
    <t xml:space="preserve">Номера для лиц с ограничен-ными возможностя-м - номер 107 </t>
  </si>
  <si>
    <t>● При реализации путевки участникам ВОВ, с размещением в стандартном двухместном номере, предоставляется скидка в размере 15%.</t>
  </si>
  <si>
    <t>● При реализации путевки  членам профсоюза с размещением в стандартном двухместном номере, предоставляется скидка в размере 20%.</t>
  </si>
  <si>
    <t>"_____"__________2017 г.</t>
  </si>
  <si>
    <t xml:space="preserve">санаторий "Ижминводы" с 29.12.2017г. по 08.01.2018г. </t>
  </si>
  <si>
    <t xml:space="preserve">цен на путевки "Санаторная"  для членов профсоюзов членских организаций </t>
  </si>
  <si>
    <t xml:space="preserve">Федерации профсоюзов Республики Татарстан и членов их семей </t>
  </si>
  <si>
    <t xml:space="preserve">в лечебно-профилактическое частное учреждение профсоюзов санаторий "Ижминводы" с 01.07.2018г. </t>
  </si>
  <si>
    <t>санатория "Шифалы су - Ижминводы"</t>
  </si>
  <si>
    <t>"_____"__________2018 г.</t>
  </si>
  <si>
    <t>"_____"_______________2018 г.</t>
  </si>
  <si>
    <t>Зам. директора по Э.В.                                                                Ямалутдинова З.Н.</t>
  </si>
  <si>
    <t>Главный бухгалтер                                                                         Скогорева З.А.</t>
  </si>
  <si>
    <t xml:space="preserve"> частное учреждение профсоюзов санаторий "Шифалы су - Ижминводы" с 01.07.2018г. </t>
  </si>
  <si>
    <t>Федерации профсоюзов Республики Татарстан и членов их семей в лечебно-профилактическое</t>
  </si>
  <si>
    <t xml:space="preserve"> </t>
  </si>
  <si>
    <t>Зам. директора по Э.В.                                                                                            З.Н. Ямалутдинова</t>
  </si>
  <si>
    <t xml:space="preserve">Главный бухгалтер                                                                                                  З.А. Скогорева </t>
  </si>
  <si>
    <t xml:space="preserve">Дополни-тельное разме-щение </t>
  </si>
  <si>
    <t>Директор лечебно-профилактического</t>
  </si>
  <si>
    <t>Номера для лиц с ограничен-ными возможностя-ми - (107 )</t>
  </si>
  <si>
    <t>1-местные номера повышенной комфорт-ности</t>
  </si>
  <si>
    <t>Номера для лиц с ограничен-ными возможно-стями ( 107 )</t>
  </si>
  <si>
    <t>2-местные номера            (1 чел.)</t>
  </si>
  <si>
    <t>2-местные номера на          8 этаже          (1 чел.)</t>
  </si>
  <si>
    <t xml:space="preserve">санаторий "Ижминводы" с 30.12.2018г. по 08.01.2019г. </t>
  </si>
  <si>
    <t xml:space="preserve">санаторий "Ижминводы" на 2018г. </t>
  </si>
  <si>
    <t xml:space="preserve">Зам директора по Э.В.                                                                              Ямалутдинова З.Н.                                                                                              </t>
  </si>
  <si>
    <t>Главный бухгалтер                                                                                    Скогорева З.А.</t>
  </si>
  <si>
    <t xml:space="preserve">санаторий "Ижминводы" на 2 полугодие 2017г. </t>
  </si>
  <si>
    <t xml:space="preserve">санаторий "Шифалы су - Ижминводы" с 30.12.2018г. по 08.01.2019г. </t>
  </si>
  <si>
    <t>Дополни-тельное размещение без предос-тавления койко-места</t>
  </si>
  <si>
    <t>● При реализации путевки участникам ВОВ  с размещением в стандартном двухместном номере, предоставляется скидка в размере 15%.</t>
  </si>
  <si>
    <t>санаторий "Шифалы су - Ижминводы" на период с 09.01.2019г. по 30 июня 2019г.</t>
  </si>
  <si>
    <t xml:space="preserve">учреждения профсоюзов санатория </t>
  </si>
  <si>
    <t>"Шифалы су  - Ижминводы"</t>
  </si>
  <si>
    <t>плюс 100</t>
  </si>
  <si>
    <t>площадь 12,1 кв.м., ТВ, холодильник,  2-сп. кровать, с/у,  ванная, балкон</t>
  </si>
  <si>
    <t xml:space="preserve">1-местные  номера </t>
  </si>
  <si>
    <t xml:space="preserve">1-местные номера (215, 217, 219, 425) </t>
  </si>
  <si>
    <t>цена</t>
  </si>
  <si>
    <t>площадь 12,1 кв.м., ТВ, холодильник, набор посуды, 1-сп. кровать, 2-сп. кровать, с/у, ванная,  балкон</t>
  </si>
  <si>
    <t>площадь 13 кв.м., ТВ, холодильник, набор посуды, 1-сп. кровать, 2-сп. кровать, с/у,  душевая кабина, балкон</t>
  </si>
  <si>
    <t>Зам.директора по Э.В.                                                                     Ямалутдинова З.Н.</t>
  </si>
  <si>
    <t>Главный бухгалтер                                                                           Скогорева З.А.</t>
  </si>
  <si>
    <r>
      <t xml:space="preserve">• </t>
    </r>
    <r>
      <rPr>
        <b/>
        <sz val="11"/>
        <rFont val="Times New Roman"/>
        <family val="1"/>
        <charset val="204"/>
      </rPr>
      <t>для взрослых</t>
    </r>
    <r>
      <rPr>
        <sz val="11"/>
        <rFont val="Times New Roman"/>
        <family val="1"/>
        <charset val="204"/>
      </rPr>
      <t xml:space="preserve"> по цене 2080 рублей,  из них: лечение - 1100 рублей; питание - 980 рублей, в т.ч.:                                                завтрак - 270 рублей, обед - 440 рублей; ужин - 270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</si>
  <si>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14-ти лет до 17-ти лет - </t>
    </r>
    <r>
      <rPr>
        <sz val="11"/>
        <rFont val="Times New Roman"/>
        <family val="1"/>
        <charset val="204"/>
      </rPr>
      <t xml:space="preserve"> 1890 рублей,  из них: лечение - 1100 рублей; питание - 790 рублей, в т.ч.:                                        завтрак - 215 рублей, обед - 360 рублей; ужин - 215 рублей.</t>
    </r>
  </si>
  <si>
    <t>"_____"__________2019 г.</t>
  </si>
  <si>
    <t xml:space="preserve">санаторий "Шифалы су (целебная вода) - Ижминводы" с 01.07.2019г. по 29.12.2019г. </t>
  </si>
  <si>
    <t>● При размещении в номера повышенной комфортабельности с двумя спальными комнатами свыше двух взрослых человек, на каждого из них оформляется путевка по цене равной 55% стоимости одного места в номерах (301, 335 ,401, 501, 601, 701), включающие, кроме стоимости лечения, повышенную норму питания, дополнительные расходы, связанные с обеспечением постельными принадлежностями, потреблением воды, электричества и др.</t>
  </si>
  <si>
    <t xml:space="preserve">•  3 % от стоимости путевки, лицам, отдыхавшим в санатории 2 и более раз;  </t>
  </si>
  <si>
    <t>Номера для лиц с ограничен-ными возможностя-ми ( 107 )</t>
  </si>
  <si>
    <t xml:space="preserve">● При размещении в двухместный номер одного человека (по его желанию) взимается доплата:                                                                                                                                                                                                                                      -  в размере 35% стоимости одного койко-дня - при размещении в двухместный стандартный номер или в двухместный номер на  8-м этаже;                                                                                                                                                                                              - в размере 40 % стоимости одного койко-дня - при размещении в другие категории двухместных комнат.  </t>
  </si>
  <si>
    <t xml:space="preserve">санаторий "Шифалы су (целебная вода) - Ижминводы" с 30.12.2019г. по 08.01.2020г. </t>
  </si>
  <si>
    <t>Восьмиэтажное здание. В корпусе находятся 234 жилых номера, из них: 7 номеров класса "люкс", 36 двухкомнатных двухместных номеров , 65 одноместных номеров, 126 двухместных номеров. Имеется 2 лифта. Лечение предоставляется в лечебном корпусе в непосредственной близости от жилого корпуса, сообщение с которым осуществляется через теплый переход . Имеется: столовая,  VIP-зал,  спортивный комплекс (ЛФК, тренажерный зал, спортивный зал для игры в волейбол, баскетбол, бильярдные залы, шахматы, нарды, прокат спортивного инвентаря: лыжи, коньки, санки, ролики, велосипеды) крытый бассейн, сауна, салон красоты и косметологический кабинет, концертный зал, зал "караоке", библиотека, детская игровая комната, служба бронирования авто, ж/д, авиа билетов, Wi-Fi, аптека, магазин, сувенирная лавка. На территории курорта имеется теннисный корт, детская игровая площадка, аквапарк, освещенные прогулочные маршруты, автостоянка.</t>
  </si>
  <si>
    <r>
      <t xml:space="preserve">• </t>
    </r>
    <r>
      <rPr>
        <b/>
        <sz val="11"/>
        <rFont val="Times New Roman"/>
        <family val="1"/>
        <charset val="204"/>
      </rPr>
      <t xml:space="preserve">от 4-х лет до 7-ми лет - </t>
    </r>
    <r>
      <rPr>
        <sz val="11"/>
        <rFont val="Times New Roman"/>
        <family val="1"/>
        <charset val="204"/>
      </rPr>
      <t xml:space="preserve"> 1620 рублей,  из них: лечение - 920 рублей; питание - 700 рублей, в т.ч.:                                          завтрак - 195 рублей, обед - 310 рублей; ужин - 195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</si>
  <si>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7-ми до 11-ти лет - </t>
    </r>
    <r>
      <rPr>
        <sz val="11"/>
        <rFont val="Times New Roman"/>
        <family val="1"/>
        <charset val="204"/>
      </rPr>
      <t xml:space="preserve"> 1690 рублей,  из них: лечение - 930 рублей; питание - 760 рублей, в т.ч.:                                                       завтрак - 210 рублей, обед - 340 рублей; ужин - 210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</si>
  <si>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11-ти лет до 14-ти лет - </t>
    </r>
    <r>
      <rPr>
        <sz val="11"/>
        <rFont val="Times New Roman"/>
        <family val="1"/>
        <charset val="204"/>
      </rPr>
      <t xml:space="preserve"> 1730 рублей,  из них: лечение -940 рублей; питание - 790 рублей, в т.ч.:                                          завтрак - 215 рублей, обед - 360 рублей; ужин - 215 рублей.</t>
    </r>
  </si>
  <si>
    <t>● При размещении в номера повышенной комфортабельности с двумя спальными комнатами свыше двух человек, на каждого из них оформляется путевка по цене равной 55% стоимости одного места в номерах (301,335,401,501,601,701), включающие, кроме стоимости лечения</t>
  </si>
  <si>
    <t>● При размещении в двухместный номер одного человека (по его желанию) взимается доплата: в размере 35% стоимости одного койко-дня - при размещении в двухместный стандартный номер или в двухместный номер на  8-м этаже; в размере 40 % стоимости одного койко</t>
  </si>
  <si>
    <t>● При размещении в номера повышенной комфортабельности с двумя спальными комнатами свыше двух взрослых человек, на каждого из них оформляется путевка по цене равной 55% стоимости одного места в номерах (301,335,401,501,601,701), включающие, кроме стоимост</t>
  </si>
  <si>
    <t>● При реализации путевки на взрослого с ребенком   размещеных в двухместные номера предоставляется скидка в размере: с детьми в возрасте от 4 до 7 лет - 19%, от 7 до 11 лет - 12%, от 11 до 14 лет - 11%, от 14 до 17 лет - 5%, . Цена курсовки для ребенка ус</t>
  </si>
  <si>
    <t xml:space="preserve">   Скидка не применяется на период действия акций.</t>
  </si>
  <si>
    <t>"Профсоюзная путевка"</t>
  </si>
  <si>
    <t xml:space="preserve">для членов профсоюзов членских организаций Федерации профсоюзов Республики Татарстан и членов их семей </t>
  </si>
  <si>
    <t xml:space="preserve">с 01.07.2019г. </t>
  </si>
  <si>
    <t xml:space="preserve">в лечебно-профилактическое частное учреждение профсоюзов санаторий "Шифалы су (целебная вода) - Ижминводы" </t>
  </si>
  <si>
    <t>По осн.и доп.местам  питание в ресторане 500 руб не прибавлено</t>
  </si>
  <si>
    <t>Восьмиэтажное здание. В корпусе находятся 234 жилых номера, из них: 7 номеров класса "люкс", 36 двухкомнатных двухместных номеров , 65 одноместных номеров, 126 двухместных номеров. Имеется 2 лифта. Лечение предоставляется в лечебном корпусе в непосредственной близости от жилого корпуса, сообщение с которым осуществляется через теплый переход . Имеется: столовая,  VIP-зал,  спортивный комплекс (ЛФК, тренажерный зал, спортивный зал для игры в волейбол, баскетбол, бильярдные залы, шахматы, нарды, прокат спортивного инвентаря: лыжи, коньки, санки, ролики, велосипеды) крытый бассейн, сауна, салон красоты и косметологический кабинет, концертный зал, зал "караоке", библиотека, детская игровая комната, служба бронирования авто, ж/д, авиа билетов, Wi-Fi, аптека, магазин, сувенирная лавка, интернет-кафе. На территории курорта имеется теннисный корт, детская игровая площадка, аквапарк, освещенные прогулочные маршруты, автостоянка.</t>
  </si>
  <si>
    <t>● При реализации путевки на взрослого с ребенком,   размещеных в двухместные номера, предоставляется скидка в размере:                                                                            - с детьми в возрасте от 4 до 7 лет - 19%, от 7 до 11 лет - 12%, от 11 до 14 лет - 11%, от 14 до 17 лет - 5%, .                                                                                                                      Цена курсовки для ребенка установлена с учетом указанных скидок.</t>
  </si>
  <si>
    <t>● При реализации путевки на взрослого с ребенком,   размещеных в двухместные номера, предоставляется скидка в размере:                                                                            - с детьми в возрасте от 4 до 7 лет - 19%, от 7 до 11 лет - 12%, от 11 до 14 лет - 11%, от 14 до 17 лет - 5%,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Цена курсовки для ребенка установлена с учетом указанных скидок.</t>
  </si>
  <si>
    <t xml:space="preserve">● При размещении в двухместный номер одного человека (по его желанию) взимается доплата:                                                                                                                                                                                                                                                 -  в размере 35% стоимости одного койко-дня - при размещении в двухместный стандартный номер или в двухместный номер на  8-м этаже;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размере 40 % стоимости одного койко-дня - при размещении в другие категории двухместных комнат.  </t>
  </si>
  <si>
    <r>
      <t xml:space="preserve">• </t>
    </r>
    <r>
      <rPr>
        <b/>
        <sz val="11"/>
        <rFont val="Times New Roman"/>
        <family val="1"/>
        <charset val="204"/>
      </rPr>
      <t>для взрослых</t>
    </r>
    <r>
      <rPr>
        <sz val="11"/>
        <rFont val="Times New Roman"/>
        <family val="1"/>
        <charset val="204"/>
      </rPr>
      <t xml:space="preserve"> по цене 2200 рублей,  из них: лечение - 1100 рублей; питание - 1100 рублей, в т.ч.:                                                завтрак - 300 рублей, обед - 500 рублей; ужин - 300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</si>
  <si>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4-х лет до 7-ми лет - </t>
    </r>
    <r>
      <rPr>
        <sz val="11"/>
        <rFont val="Times New Roman"/>
        <family val="1"/>
        <charset val="204"/>
      </rPr>
      <t xml:space="preserve"> 1780 рублей,  из них: лечение - 930 рублей; питание - 850 рублей, в т.ч.:                                          завтрак - 235 рублей, обед - 380 рублей; ужин - 235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</si>
  <si>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7-ми до 11-ти лет - </t>
    </r>
    <r>
      <rPr>
        <sz val="11"/>
        <rFont val="Times New Roman"/>
        <family val="1"/>
        <charset val="204"/>
      </rPr>
      <t xml:space="preserve"> 1790 рублей,  из них: лечение - 930 рублей; питание - 860 рублей, в т.ч.:                                                       завтрак - 235 рублей, обед - 390 рублей; ужин - 235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</si>
  <si>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11-ти лет до 14-ти лет - </t>
    </r>
    <r>
      <rPr>
        <sz val="11"/>
        <rFont val="Times New Roman"/>
        <family val="1"/>
        <charset val="204"/>
      </rPr>
      <t xml:space="preserve"> 1820 рублей,  из них: лечение -930 рублей; питание - 890 рублей, в т.ч.:                                          завтрак - 245 рублей, обед - 400 рублей; ужин - 245 рублей.</t>
    </r>
  </si>
  <si>
    <r>
      <t xml:space="preserve">• </t>
    </r>
    <r>
      <rPr>
        <b/>
        <sz val="11"/>
        <rFont val="Times New Roman"/>
        <family val="1"/>
        <charset val="204"/>
      </rPr>
      <t xml:space="preserve">от 14-ти лет до 17-ти лет - </t>
    </r>
    <r>
      <rPr>
        <sz val="11"/>
        <rFont val="Times New Roman"/>
        <family val="1"/>
        <charset val="204"/>
      </rPr>
      <t xml:space="preserve"> 2010 рублей,  из них: лечение - 1100 рублей; питание - 910 рублей, в т.ч.:                                        завтрак - 250 рублей, обед - 410 рублей; ужин - 250 рублей.</t>
    </r>
  </si>
  <si>
    <t>● Стоимость питания детям до 4-х лет - 750 рублей в сутки.</t>
  </si>
  <si>
    <t xml:space="preserve">● При размещении в двухместный номер одного человека (по его желанию) взимается доплата:                                                                                                                                                                                                                                                  -  в размере 35% стоимости одного койко-дня - при размещении в двухместный стандартный номер или в двухместный номер на  8-м этаже;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размере 40 % стоимости одного койко-дня - при размещении в другие категории двухместных комнат.  </t>
  </si>
  <si>
    <t>плюс 120</t>
  </si>
  <si>
    <t>площадь 68,3 кв.м., ТВ, холодильник, набор посуды, 2-сп.кровать, диван, с/у, душевая кабина, сауна, джакузи, балкон</t>
  </si>
  <si>
    <t>осн.</t>
  </si>
  <si>
    <t xml:space="preserve">% </t>
  </si>
  <si>
    <t>Дополнительное размещене</t>
  </si>
  <si>
    <t xml:space="preserve">2-комнатные  улучшенные номера </t>
  </si>
  <si>
    <t>Номера повышенной комфортабельности категории "люкс"</t>
  </si>
  <si>
    <t xml:space="preserve">Номера:             501, 601, 701 </t>
  </si>
  <si>
    <t xml:space="preserve">Номер 301 </t>
  </si>
  <si>
    <t>площадь 68,3 кв.м., ТВ, холодильник,  набор посуды, 2-сп.кровать , диван, с/у, душевая кабина, сауна, джакузи, балкон2</t>
  </si>
  <si>
    <t>Номер 335</t>
  </si>
  <si>
    <t xml:space="preserve">Номер 401 </t>
  </si>
  <si>
    <t>Восьмиэтажное здание. В корпусе находятся 242 жилых номера, из них: 7 номеров класса "люкс", 36 двухкомнатных двухместных номеров , 65 одноместных номеров, 126 двухместных номеров. Имеется 2 лифта. Лечение предоставляется в лечебном корпусе в непосредственной близости от жилого корпуса, сообщение с которым осуществляется через теплый переход . Имеется: столовая,  VIP-зал,  спортивный комплекс (ЛФК, тренажерный зал, спортивный зал для игры в волейбол, баскетбол, бильярдные залы, шахматы, нарды, прокат спортивного инвентаря: лыжи, коньки, санки, ролики, велосипеды) крытый бассейн, сауна, салон красоты и косметологический кабинет, концертный зал, зал "караоке", библиотека, детская игровая комната, служба бронирования авто, ж/д, авиа билетов, Wi-Fi, аптека, магазин, сувенирная лавка, интернет-кафе. На территории курорта имеется теннисный корт, детская игровая площадка, аквапарк, освещенные прогулочные маршруты, автостоянка.</t>
  </si>
  <si>
    <t xml:space="preserve">•  3 % от стоимости путевки, лицам, отдыхавшим в санатории 3 и более раз;  </t>
  </si>
  <si>
    <t>Дополнительное размещение</t>
  </si>
  <si>
    <t xml:space="preserve">Номер  301 </t>
  </si>
  <si>
    <t xml:space="preserve">с 01.01.2020г. </t>
  </si>
  <si>
    <t>Зам.директора по Э.В.                                                                     Стахеева Н.А.</t>
  </si>
  <si>
    <t>** Включена стоимость питания в ресторане</t>
  </si>
  <si>
    <t>цен на гостиничные услуги   лечебно-профилактического частного учреждения профсоюзов</t>
  </si>
  <si>
    <t>санаторий "Шифалы су (целебная вода) - Ижминводы" с 01.07.2020г.</t>
  </si>
  <si>
    <t>как размещение в 1 местном</t>
  </si>
  <si>
    <t xml:space="preserve">санаторий "Шифалы су (целебная вода) - Ижминводы" с 01.07.2020г. </t>
  </si>
  <si>
    <t xml:space="preserve">● При размещении в двухместный номер одного человека (по его желанию) взимается доплата:                                                                                                                                                                                                                                                  -  в размере 35% стоимости одного койко-дня - при размещении в двухместный номер на  8-м этаже;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в размере 18 %  стоимости одного койко-дня - при размещении в двухместный стандартный номер;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в размере 40 % стоимости одного койко-дня - при размещении в другие категории двухместных комнат.      </t>
  </si>
  <si>
    <t xml:space="preserve">решением Коллегии Лечебно-профилактического частного </t>
  </si>
  <si>
    <t xml:space="preserve">учреждения профсоюзов санатория  "Шифалы су </t>
  </si>
  <si>
    <t xml:space="preserve">                                                          УТВЕРЖДЕНО</t>
  </si>
  <si>
    <t>(целебная вода) - Ижминводы"от _______________ 2020 г.</t>
  </si>
  <si>
    <t>Протокол Коллегии от ________________2020 г. № ______</t>
  </si>
  <si>
    <t xml:space="preserve">с 01.07.2020г. </t>
  </si>
  <si>
    <t xml:space="preserve">● При размещении в двухместный номер одного человека (по его желанию) взимается доплата:                                                                                                                                                                                                                                      -  в размере 35% стоимости одного койко-дня - при размещении в двухместный номер на  8-м этаже;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в размере 25 %  стоимости одного койко-дня - при размещении в двухместный стандартный номер;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в размере 40 % стоимости одного койко-дня - при размещении в другие категории двухместных комнат.      </t>
  </si>
  <si>
    <t xml:space="preserve">                                               УТВЕРЖДЕНО</t>
  </si>
  <si>
    <t xml:space="preserve">                          учреждения профсоюзов санатория  "Шифалы су </t>
  </si>
  <si>
    <t xml:space="preserve">        решением Коллегии Лечебно-профилактического частного </t>
  </si>
  <si>
    <t xml:space="preserve">         (целебная вода) - Ижминводы"от _______________ 2020 г.</t>
  </si>
  <si>
    <t xml:space="preserve">                     Протокол Коллегии от __________2020 г. № ______</t>
  </si>
  <si>
    <t xml:space="preserve">                                                         УТВЕРЖДЕНО</t>
  </si>
  <si>
    <t xml:space="preserve">                    решением Коллегии Лечебно-профилактического частного </t>
  </si>
  <si>
    <t xml:space="preserve">                                      учреждения профсоюзов санатория  "Шифалы су </t>
  </si>
  <si>
    <t xml:space="preserve">                    (целебная вода) - Ижминводы"от _______________ 2020 г.</t>
  </si>
  <si>
    <t xml:space="preserve">                                  Протокол Коллегии от __________2020 г. № ______</t>
  </si>
  <si>
    <t>Восьмиэтажное здание. В корпусе находятся 242 жилых номера, из них: 7 номеров класса "люкс", 36 двухкомнатных двухместных номеров , 68 одноместных номеров, 131 двухместных номеров. Имеется 2 лифта. Лечение предоставляется в лечебном корпусе в непосредственной близости от жилого корпуса, сообщение с которым осуществляется через теплый переход . Имеется: столовая,  VIP-зал,  спортивный комплекс (ЛФК, тренажерный зал, спортивный зал для игры в волейбол, баскетбол, бильярдные залы, шахматы, нарды, прокат спортивного инвентаря: лыжи, коньки, санки, ролики, велосипеды) крытый бассейн, сауна, салон красоты и косметологический кабинет, концертный зал, зал "караоке", библиотека, детская игровая комната, служба бронирования авто, ж/д, авиа билетов, Wi-Fi, аптека, магазин, сувенирная лавка, интернет-кафе. На территории курорта имеется теннисный корт, детская игровая площадка, аквапарк, освещенные прогулочные маршруты, автостоянка.</t>
  </si>
  <si>
    <t>Стоимость 1 к/дня для взрослого, руб. скидка 20%</t>
  </si>
  <si>
    <t>Стоимость 1 к/дня для взрослого, руб.скидка 37%</t>
  </si>
  <si>
    <t>Стоимость 1 к/дня для взрослого, руб.скидка 20%</t>
  </si>
  <si>
    <t>Стоимость</t>
  </si>
  <si>
    <t>Стоимость 1 к/дня для ребенка от 4 до 7 лет, руб.скидка 37%</t>
  </si>
  <si>
    <t>Стоимость 1 к/дня для ребенка от 4 до 7 лет, руб.скидка 20%</t>
  </si>
  <si>
    <t>Стоимость 1 к/дня для ребенка от 7 до 11 лет, руб.скидка 37%</t>
  </si>
  <si>
    <t>Стоимость 1 к/дня для ребенка от 7 до 11 лет, руб.скидка 20%</t>
  </si>
  <si>
    <t>Стоимость 1 к/дня для ребенка от 7 до 11 лет, руб. скидка 37%</t>
  </si>
  <si>
    <t>Стоимость 1 к/дня для ребенка от 7 до 11 лет, руб. скидка 20%</t>
  </si>
  <si>
    <t>Стоимость 1 к/дня для ребенка от 11 до 14 лет, руб.скидка 37%</t>
  </si>
  <si>
    <t>Стоимость 1 к/дня для ребенка от 11 до 14 лет, руб.скидка 20%</t>
  </si>
  <si>
    <t>Стоимость 1 к/дня для ребенка от 14 до 17 лет, руб.скидка 37%</t>
  </si>
  <si>
    <t>Стоимость 1 к/дня для ребенка от 14 до 17 лет, руб.скидка 20%</t>
  </si>
  <si>
    <t xml:space="preserve">Стоимость 1 к/дня для взрослого, руб. </t>
  </si>
  <si>
    <t xml:space="preserve">в лечебно-профилактическое частное учреждение профсоюзов санаторий "Ижминводы" </t>
  </si>
  <si>
    <t>1. Пребывание в санатории (проживание в предоставляемой категории номера)</t>
  </si>
  <si>
    <t xml:space="preserve">с 15.07.2020г. </t>
  </si>
  <si>
    <t>"Профсоюзная путевка"-программа "Лайт"</t>
  </si>
  <si>
    <t>7. Лечебная программа "Лайт" (при оформлении путевки сроком на 12 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</si>
</sst>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000000"/>
    <numFmt numFmtId="167" formatCode="0.0000"/>
    <numFmt numFmtId="168" formatCode="#,##0.0"/>
  </numFmts>
  <fonts count="44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10"/>
      <name val="Arial Cyr"/>
      <charset val="204"/>
    </font>
    <font>
      <sz val="8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name val="Arial Cyr"/>
      <charset val="204"/>
    </font>
    <font>
      <b/>
      <i/>
      <sz val="12"/>
      <name val="Arial Cyr"/>
      <charset val="204"/>
    </font>
    <font>
      <i/>
      <sz val="8"/>
      <name val="Times New Roman"/>
      <family val="1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3">
    <xf numFmtId="0" fontId="0" fillId="0" borderId="0" xfId="0"/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Border="1"/>
    <xf numFmtId="0" fontId="0" fillId="0" borderId="0" xfId="0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/>
    <xf numFmtId="0" fontId="0" fillId="0" borderId="0" xfId="0" applyFill="1" applyAlignment="1">
      <alignment wrapText="1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left" wrapText="1" indent="1"/>
    </xf>
    <xf numFmtId="1" fontId="8" fillId="0" borderId="1" xfId="0" applyNumberFormat="1" applyFont="1" applyFill="1" applyBorder="1" applyAlignment="1">
      <alignment wrapText="1"/>
    </xf>
    <xf numFmtId="1" fontId="8" fillId="0" borderId="6" xfId="0" applyNumberFormat="1" applyFont="1" applyFill="1" applyBorder="1" applyAlignment="1">
      <alignment wrapText="1"/>
    </xf>
    <xf numFmtId="1" fontId="8" fillId="0" borderId="7" xfId="0" applyNumberFormat="1" applyFont="1" applyFill="1" applyBorder="1" applyAlignment="1">
      <alignment wrapText="1"/>
    </xf>
    <xf numFmtId="1" fontId="8" fillId="0" borderId="8" xfId="0" applyNumberFormat="1" applyFont="1" applyFill="1" applyBorder="1" applyAlignment="1">
      <alignment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5" fillId="0" borderId="12" xfId="0" applyFont="1" applyFill="1" applyBorder="1"/>
    <xf numFmtId="0" fontId="15" fillId="0" borderId="0" xfId="0" applyFont="1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19" fillId="0" borderId="12" xfId="0" applyFont="1" applyFill="1" applyBorder="1"/>
    <xf numFmtId="0" fontId="17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 inden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0" fillId="0" borderId="0" xfId="0" applyNumberFormat="1"/>
    <xf numFmtId="0" fontId="0" fillId="0" borderId="1" xfId="0" applyBorder="1"/>
    <xf numFmtId="0" fontId="20" fillId="0" borderId="1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1" fillId="0" borderId="1" xfId="0" applyFont="1" applyBorder="1"/>
    <xf numFmtId="0" fontId="21" fillId="0" borderId="1" xfId="0" applyFont="1" applyFill="1" applyBorder="1"/>
    <xf numFmtId="165" fontId="11" fillId="0" borderId="16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11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0" fillId="0" borderId="32" xfId="0" applyFill="1" applyBorder="1"/>
    <xf numFmtId="0" fontId="5" fillId="0" borderId="29" xfId="0" applyFont="1" applyFill="1" applyBorder="1" applyAlignment="1">
      <alignment horizontal="center" wrapText="1"/>
    </xf>
    <xf numFmtId="165" fontId="11" fillId="0" borderId="33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wrapText="1"/>
    </xf>
    <xf numFmtId="0" fontId="3" fillId="0" borderId="31" xfId="0" applyFont="1" applyFill="1" applyBorder="1" applyAlignment="1">
      <alignment horizontal="center" wrapText="1"/>
    </xf>
    <xf numFmtId="1" fontId="8" fillId="2" borderId="30" xfId="0" applyNumberFormat="1" applyFont="1" applyFill="1" applyBorder="1" applyAlignment="1">
      <alignment wrapText="1"/>
    </xf>
    <xf numFmtId="0" fontId="3" fillId="2" borderId="31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15" fillId="2" borderId="34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0" fillId="0" borderId="0" xfId="0" applyNumberFormat="1" applyFont="1"/>
    <xf numFmtId="165" fontId="11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25" fillId="0" borderId="3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1" fontId="8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1" xfId="0" applyFont="1" applyFill="1" applyBorder="1"/>
    <xf numFmtId="0" fontId="0" fillId="0" borderId="1" xfId="0" applyFill="1" applyBorder="1"/>
    <xf numFmtId="10" fontId="22" fillId="0" borderId="1" xfId="0" applyNumberFormat="1" applyFont="1" applyFill="1" applyBorder="1"/>
    <xf numFmtId="0" fontId="21" fillId="0" borderId="1" xfId="0" applyFont="1" applyFill="1" applyBorder="1" applyAlignment="1">
      <alignment wrapText="1"/>
    </xf>
    <xf numFmtId="0" fontId="13" fillId="3" borderId="1" xfId="0" applyFont="1" applyFill="1" applyBorder="1"/>
    <xf numFmtId="0" fontId="24" fillId="3" borderId="1" xfId="0" applyFont="1" applyFill="1" applyBorder="1"/>
    <xf numFmtId="0" fontId="0" fillId="3" borderId="1" xfId="0" applyFill="1" applyBorder="1"/>
    <xf numFmtId="1" fontId="2" fillId="0" borderId="1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 wrapText="1"/>
    </xf>
    <xf numFmtId="0" fontId="0" fillId="0" borderId="12" xfId="0" applyFill="1" applyBorder="1"/>
    <xf numFmtId="1" fontId="2" fillId="0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29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/>
    <xf numFmtId="0" fontId="21" fillId="5" borderId="1" xfId="0" applyFont="1" applyFill="1" applyBorder="1"/>
    <xf numFmtId="0" fontId="24" fillId="5" borderId="1" xfId="0" applyFont="1" applyFill="1" applyBorder="1"/>
    <xf numFmtId="1" fontId="24" fillId="5" borderId="1" xfId="0" applyNumberFormat="1" applyFont="1" applyFill="1" applyBorder="1"/>
    <xf numFmtId="0" fontId="2" fillId="4" borderId="16" xfId="0" applyFont="1" applyFill="1" applyBorder="1" applyAlignment="1">
      <alignment horizontal="center" wrapText="1"/>
    </xf>
    <xf numFmtId="1" fontId="8" fillId="4" borderId="7" xfId="0" applyNumberFormat="1" applyFont="1" applyFill="1" applyBorder="1" applyAlignment="1">
      <alignment wrapText="1"/>
    </xf>
    <xf numFmtId="0" fontId="3" fillId="4" borderId="2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 wrapText="1"/>
    </xf>
    <xf numFmtId="1" fontId="8" fillId="4" borderId="30" xfId="0" applyNumberFormat="1" applyFont="1" applyFill="1" applyBorder="1" applyAlignment="1">
      <alignment wrapText="1"/>
    </xf>
    <xf numFmtId="0" fontId="3" fillId="4" borderId="3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 wrapText="1" indent="1"/>
    </xf>
    <xf numFmtId="0" fontId="9" fillId="4" borderId="27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left" wrapText="1" indent="1"/>
    </xf>
    <xf numFmtId="0" fontId="3" fillId="4" borderId="37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9" fillId="0" borderId="0" xfId="0" applyFont="1" applyFill="1" applyBorder="1"/>
    <xf numFmtId="0" fontId="14" fillId="0" borderId="0" xfId="0" applyFont="1" applyFill="1" applyBorder="1"/>
    <xf numFmtId="1" fontId="3" fillId="0" borderId="2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164" fontId="0" fillId="0" borderId="32" xfId="0" applyNumberFormat="1" applyFill="1" applyBorder="1"/>
    <xf numFmtId="0" fontId="3" fillId="0" borderId="38" xfId="0" applyFont="1" applyFill="1" applyBorder="1" applyAlignment="1">
      <alignment horizontal="center"/>
    </xf>
    <xf numFmtId="0" fontId="0" fillId="0" borderId="7" xfId="0" applyBorder="1"/>
    <xf numFmtId="0" fontId="21" fillId="0" borderId="7" xfId="0" applyFont="1" applyBorder="1"/>
    <xf numFmtId="0" fontId="24" fillId="0" borderId="7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0" fillId="3" borderId="1" xfId="0" applyFont="1" applyFill="1" applyBorder="1"/>
    <xf numFmtId="1" fontId="0" fillId="3" borderId="1" xfId="0" applyNumberFormat="1" applyFont="1" applyFill="1" applyBorder="1"/>
    <xf numFmtId="0" fontId="21" fillId="3" borderId="1" xfId="0" applyFont="1" applyFill="1" applyBorder="1"/>
    <xf numFmtId="1" fontId="21" fillId="5" borderId="1" xfId="0" applyNumberFormat="1" applyFont="1" applyFill="1" applyBorder="1"/>
    <xf numFmtId="165" fontId="27" fillId="0" borderId="1" xfId="0" applyNumberFormat="1" applyFont="1" applyFill="1" applyBorder="1"/>
    <xf numFmtId="165" fontId="28" fillId="0" borderId="1" xfId="0" applyNumberFormat="1" applyFont="1" applyFill="1" applyBorder="1"/>
    <xf numFmtId="165" fontId="20" fillId="0" borderId="1" xfId="0" applyNumberFormat="1" applyFont="1" applyFill="1" applyBorder="1"/>
    <xf numFmtId="0" fontId="29" fillId="0" borderId="1" xfId="0" applyFont="1" applyBorder="1"/>
    <xf numFmtId="1" fontId="0" fillId="5" borderId="1" xfId="0" applyNumberFormat="1" applyFont="1" applyFill="1" applyBorder="1"/>
    <xf numFmtId="0" fontId="23" fillId="3" borderId="1" xfId="0" applyFont="1" applyFill="1" applyBorder="1"/>
    <xf numFmtId="165" fontId="0" fillId="0" borderId="0" xfId="0" applyNumberFormat="1"/>
    <xf numFmtId="0" fontId="2" fillId="3" borderId="10" xfId="0" applyFont="1" applyFill="1" applyBorder="1" applyAlignment="1">
      <alignment horizontal="center" wrapText="1"/>
    </xf>
    <xf numFmtId="1" fontId="7" fillId="3" borderId="3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29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" fontId="2" fillId="3" borderId="36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4" borderId="12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1" fontId="8" fillId="3" borderId="19" xfId="0" applyNumberFormat="1" applyFont="1" applyFill="1" applyBorder="1" applyAlignment="1">
      <alignment wrapText="1"/>
    </xf>
    <xf numFmtId="0" fontId="3" fillId="3" borderId="43" xfId="0" applyFont="1" applyFill="1" applyBorder="1" applyAlignment="1">
      <alignment horizontal="center" wrapText="1"/>
    </xf>
    <xf numFmtId="1" fontId="2" fillId="3" borderId="43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 wrapText="1"/>
    </xf>
    <xf numFmtId="0" fontId="31" fillId="4" borderId="28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wrapText="1"/>
    </xf>
    <xf numFmtId="1" fontId="8" fillId="9" borderId="1" xfId="0" applyNumberFormat="1" applyFont="1" applyFill="1" applyBorder="1" applyAlignment="1">
      <alignment wrapText="1"/>
    </xf>
    <xf numFmtId="1" fontId="3" fillId="9" borderId="1" xfId="0" applyNumberFormat="1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" fontId="2" fillId="9" borderId="14" xfId="0" applyNumberFormat="1" applyFont="1" applyFill="1" applyBorder="1" applyAlignment="1">
      <alignment horizontal="center" wrapText="1"/>
    </xf>
    <xf numFmtId="1" fontId="8" fillId="9" borderId="8" xfId="0" applyNumberFormat="1" applyFont="1" applyFill="1" applyBorder="1" applyAlignment="1">
      <alignment wrapText="1"/>
    </xf>
    <xf numFmtId="1" fontId="3" fillId="9" borderId="13" xfId="0" applyNumberFormat="1" applyFont="1" applyFill="1" applyBorder="1" applyAlignment="1">
      <alignment horizontal="center" wrapText="1"/>
    </xf>
    <xf numFmtId="1" fontId="2" fillId="9" borderId="14" xfId="0" applyNumberFormat="1" applyFont="1" applyFill="1" applyBorder="1" applyAlignment="1">
      <alignment horizontal="center" vertical="center" wrapText="1"/>
    </xf>
    <xf numFmtId="1" fontId="2" fillId="9" borderId="8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2" fillId="9" borderId="23" xfId="0" applyNumberFormat="1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wrapText="1"/>
    </xf>
    <xf numFmtId="1" fontId="3" fillId="9" borderId="6" xfId="0" applyNumberFormat="1" applyFont="1" applyFill="1" applyBorder="1" applyAlignment="1">
      <alignment horizontal="center" wrapText="1"/>
    </xf>
    <xf numFmtId="1" fontId="2" fillId="0" borderId="43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wrapText="1"/>
    </xf>
    <xf numFmtId="1" fontId="3" fillId="0" borderId="46" xfId="0" applyNumberFormat="1" applyFont="1" applyFill="1" applyBorder="1" applyAlignment="1">
      <alignment horizontal="center" wrapText="1"/>
    </xf>
    <xf numFmtId="1" fontId="2" fillId="9" borderId="16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30" xfId="0" applyFill="1" applyBorder="1"/>
    <xf numFmtId="0" fontId="3" fillId="0" borderId="30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" fontId="15" fillId="0" borderId="35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/>
    </xf>
    <xf numFmtId="0" fontId="0" fillId="0" borderId="26" xfId="0" applyBorder="1"/>
    <xf numFmtId="0" fontId="0" fillId="0" borderId="32" xfId="0" applyBorder="1"/>
    <xf numFmtId="0" fontId="0" fillId="0" borderId="24" xfId="0" applyBorder="1"/>
    <xf numFmtId="0" fontId="0" fillId="0" borderId="16" xfId="0" applyBorder="1"/>
    <xf numFmtId="0" fontId="0" fillId="0" borderId="3" xfId="0" applyBorder="1"/>
    <xf numFmtId="0" fontId="0" fillId="0" borderId="3" xfId="0" applyFill="1" applyBorder="1"/>
    <xf numFmtId="0" fontId="21" fillId="0" borderId="16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14" xfId="0" applyBorder="1"/>
    <xf numFmtId="0" fontId="23" fillId="3" borderId="16" xfId="0" applyFont="1" applyFill="1" applyBorder="1"/>
    <xf numFmtId="0" fontId="13" fillId="3" borderId="3" xfId="0" applyFont="1" applyFill="1" applyBorder="1"/>
    <xf numFmtId="0" fontId="1" fillId="0" borderId="24" xfId="0" applyFont="1" applyBorder="1"/>
    <xf numFmtId="0" fontId="1" fillId="0" borderId="7" xfId="0" applyFont="1" applyBorder="1"/>
    <xf numFmtId="0" fontId="34" fillId="0" borderId="7" xfId="0" applyFont="1" applyBorder="1" applyAlignment="1">
      <alignment wrapText="1"/>
    </xf>
    <xf numFmtId="0" fontId="34" fillId="0" borderId="5" xfId="0" applyFont="1" applyBorder="1" applyAlignment="1">
      <alignment wrapText="1"/>
    </xf>
    <xf numFmtId="0" fontId="0" fillId="2" borderId="16" xfId="0" applyFill="1" applyBorder="1"/>
    <xf numFmtId="0" fontId="0" fillId="2" borderId="1" xfId="0" applyFill="1" applyBorder="1"/>
    <xf numFmtId="0" fontId="21" fillId="7" borderId="16" xfId="0" applyFont="1" applyFill="1" applyBorder="1"/>
    <xf numFmtId="0" fontId="21" fillId="7" borderId="1" xfId="0" applyFont="1" applyFill="1" applyBorder="1"/>
    <xf numFmtId="0" fontId="21" fillId="7" borderId="3" xfId="0" applyFont="1" applyFill="1" applyBorder="1"/>
    <xf numFmtId="0" fontId="23" fillId="10" borderId="1" xfId="0" applyFont="1" applyFill="1" applyBorder="1"/>
    <xf numFmtId="0" fontId="13" fillId="10" borderId="1" xfId="0" applyFont="1" applyFill="1" applyBorder="1"/>
    <xf numFmtId="0" fontId="26" fillId="0" borderId="51" xfId="0" applyFont="1" applyBorder="1" applyAlignment="1"/>
    <xf numFmtId="165" fontId="0" fillId="0" borderId="0" xfId="0" applyNumberFormat="1" applyFill="1"/>
    <xf numFmtId="0" fontId="0" fillId="0" borderId="6" xfId="0" applyFill="1" applyBorder="1"/>
    <xf numFmtId="0" fontId="0" fillId="3" borderId="6" xfId="0" applyFont="1" applyFill="1" applyBorder="1"/>
    <xf numFmtId="1" fontId="0" fillId="3" borderId="6" xfId="0" applyNumberFormat="1" applyFont="1" applyFill="1" applyBorder="1"/>
    <xf numFmtId="0" fontId="0" fillId="0" borderId="2" xfId="0" applyFill="1" applyBorder="1"/>
    <xf numFmtId="0" fontId="0" fillId="3" borderId="2" xfId="0" applyFont="1" applyFill="1" applyBorder="1"/>
    <xf numFmtId="1" fontId="0" fillId="3" borderId="2" xfId="0" applyNumberFormat="1" applyFont="1" applyFill="1" applyBorder="1"/>
    <xf numFmtId="0" fontId="21" fillId="0" borderId="4" xfId="0" applyFont="1" applyFill="1" applyBorder="1" applyAlignment="1">
      <alignment wrapText="1"/>
    </xf>
    <xf numFmtId="0" fontId="21" fillId="0" borderId="29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0" fillId="0" borderId="4" xfId="0" applyFill="1" applyBorder="1"/>
    <xf numFmtId="0" fontId="34" fillId="0" borderId="23" xfId="0" applyFont="1" applyFill="1" applyBorder="1" applyAlignment="1">
      <alignment wrapText="1"/>
    </xf>
    <xf numFmtId="0" fontId="34" fillId="0" borderId="6" xfId="0" applyFont="1" applyFill="1" applyBorder="1" applyAlignment="1">
      <alignment wrapText="1"/>
    </xf>
    <xf numFmtId="9" fontId="34" fillId="0" borderId="6" xfId="0" applyNumberFormat="1" applyFont="1" applyFill="1" applyBorder="1" applyAlignment="1">
      <alignment wrapText="1"/>
    </xf>
    <xf numFmtId="9" fontId="34" fillId="0" borderId="15" xfId="0" applyNumberFormat="1" applyFont="1" applyFill="1" applyBorder="1" applyAlignment="1">
      <alignment wrapText="1"/>
    </xf>
    <xf numFmtId="0" fontId="0" fillId="0" borderId="15" xfId="0" applyFill="1" applyBorder="1"/>
    <xf numFmtId="0" fontId="21" fillId="7" borderId="14" xfId="0" applyFont="1" applyFill="1" applyBorder="1"/>
    <xf numFmtId="0" fontId="21" fillId="7" borderId="8" xfId="0" applyFont="1" applyFill="1" applyBorder="1"/>
    <xf numFmtId="0" fontId="21" fillId="7" borderId="13" xfId="0" applyFont="1" applyFill="1" applyBorder="1"/>
    <xf numFmtId="165" fontId="1" fillId="2" borderId="3" xfId="0" applyNumberFormat="1" applyFont="1" applyFill="1" applyBorder="1"/>
    <xf numFmtId="165" fontId="1" fillId="2" borderId="16" xfId="0" applyNumberFormat="1" applyFont="1" applyFill="1" applyBorder="1"/>
    <xf numFmtId="165" fontId="1" fillId="2" borderId="1" xfId="0" applyNumberFormat="1" applyFont="1" applyFill="1" applyBorder="1"/>
    <xf numFmtId="165" fontId="27" fillId="0" borderId="32" xfId="0" applyNumberFormat="1" applyFont="1" applyFill="1" applyBorder="1"/>
    <xf numFmtId="0" fontId="0" fillId="0" borderId="5" xfId="0" applyBorder="1"/>
    <xf numFmtId="165" fontId="27" fillId="0" borderId="3" xfId="0" applyNumberFormat="1" applyFont="1" applyFill="1" applyBorder="1"/>
    <xf numFmtId="10" fontId="22" fillId="0" borderId="8" xfId="0" applyNumberFormat="1" applyFont="1" applyFill="1" applyBorder="1"/>
    <xf numFmtId="10" fontId="22" fillId="0" borderId="13" xfId="0" applyNumberFormat="1" applyFont="1" applyFill="1" applyBorder="1"/>
    <xf numFmtId="0" fontId="1" fillId="2" borderId="39" xfId="0" applyFont="1" applyFill="1" applyBorder="1" applyAlignment="1">
      <alignment wrapText="1"/>
    </xf>
    <xf numFmtId="0" fontId="23" fillId="0" borderId="16" xfId="0" applyFont="1" applyFill="1" applyBorder="1"/>
    <xf numFmtId="165" fontId="27" fillId="0" borderId="16" xfId="0" applyNumberFormat="1" applyFont="1" applyFill="1" applyBorder="1"/>
    <xf numFmtId="10" fontId="22" fillId="0" borderId="14" xfId="0" applyNumberFormat="1" applyFont="1" applyFill="1" applyBorder="1"/>
    <xf numFmtId="165" fontId="27" fillId="0" borderId="52" xfId="0" applyNumberFormat="1" applyFont="1" applyFill="1" applyBorder="1"/>
    <xf numFmtId="0" fontId="21" fillId="3" borderId="25" xfId="0" applyFont="1" applyFill="1" applyBorder="1"/>
    <xf numFmtId="0" fontId="21" fillId="3" borderId="26" xfId="0" applyFont="1" applyFill="1" applyBorder="1"/>
    <xf numFmtId="0" fontId="21" fillId="3" borderId="36" xfId="0" applyFont="1" applyFill="1" applyBorder="1"/>
    <xf numFmtId="0" fontId="21" fillId="2" borderId="15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3" xfId="0" applyFont="1" applyFill="1" applyBorder="1" applyAlignment="1">
      <alignment wrapText="1"/>
    </xf>
    <xf numFmtId="0" fontId="21" fillId="0" borderId="0" xfId="0" applyFont="1"/>
    <xf numFmtId="0" fontId="24" fillId="0" borderId="37" xfId="0" applyFont="1" applyBorder="1" applyAlignment="1">
      <alignment wrapText="1"/>
    </xf>
    <xf numFmtId="0" fontId="13" fillId="3" borderId="26" xfId="0" applyFont="1" applyFill="1" applyBorder="1"/>
    <xf numFmtId="165" fontId="27" fillId="0" borderId="26" xfId="0" applyNumberFormat="1" applyFont="1" applyFill="1" applyBorder="1"/>
    <xf numFmtId="10" fontId="22" fillId="0" borderId="40" xfId="0" applyNumberFormat="1" applyFont="1" applyFill="1" applyBorder="1"/>
    <xf numFmtId="0" fontId="1" fillId="0" borderId="38" xfId="0" applyFont="1" applyBorder="1"/>
    <xf numFmtId="0" fontId="23" fillId="10" borderId="32" xfId="0" applyFont="1" applyFill="1" applyBorder="1"/>
    <xf numFmtId="0" fontId="0" fillId="0" borderId="44" xfId="0" applyFill="1" applyBorder="1"/>
    <xf numFmtId="0" fontId="0" fillId="0" borderId="45" xfId="0" applyFill="1" applyBorder="1"/>
    <xf numFmtId="0" fontId="24" fillId="0" borderId="53" xfId="0" applyFont="1" applyBorder="1" applyAlignment="1"/>
    <xf numFmtId="0" fontId="21" fillId="0" borderId="54" xfId="0" applyFont="1" applyBorder="1" applyAlignment="1">
      <alignment wrapText="1"/>
    </xf>
    <xf numFmtId="0" fontId="0" fillId="0" borderId="33" xfId="0" applyBorder="1"/>
    <xf numFmtId="0" fontId="23" fillId="3" borderId="33" xfId="0" applyFont="1" applyFill="1" applyBorder="1"/>
    <xf numFmtId="165" fontId="20" fillId="0" borderId="33" xfId="0" applyNumberFormat="1" applyFont="1" applyFill="1" applyBorder="1"/>
    <xf numFmtId="0" fontId="21" fillId="0" borderId="33" xfId="0" applyFont="1" applyFill="1" applyBorder="1"/>
    <xf numFmtId="1" fontId="22" fillId="0" borderId="33" xfId="0" applyNumberFormat="1" applyFont="1" applyFill="1" applyBorder="1"/>
    <xf numFmtId="0" fontId="0" fillId="0" borderId="33" xfId="0" applyFill="1" applyBorder="1"/>
    <xf numFmtId="0" fontId="21" fillId="6" borderId="55" xfId="0" applyFont="1" applyFill="1" applyBorder="1"/>
    <xf numFmtId="0" fontId="21" fillId="6" borderId="10" xfId="0" applyFont="1" applyFill="1" applyBorder="1"/>
    <xf numFmtId="1" fontId="21" fillId="6" borderId="10" xfId="0" applyNumberFormat="1" applyFont="1" applyFill="1" applyBorder="1"/>
    <xf numFmtId="0" fontId="21" fillId="6" borderId="50" xfId="0" applyFont="1" applyFill="1" applyBorder="1"/>
    <xf numFmtId="0" fontId="21" fillId="6" borderId="53" xfId="0" applyFont="1" applyFill="1" applyBorder="1"/>
    <xf numFmtId="0" fontId="21" fillId="6" borderId="42" xfId="0" applyFont="1" applyFill="1" applyBorder="1"/>
    <xf numFmtId="1" fontId="24" fillId="6" borderId="11" xfId="0" applyNumberFormat="1" applyFont="1" applyFill="1" applyBorder="1"/>
    <xf numFmtId="0" fontId="23" fillId="0" borderId="29" xfId="0" applyFont="1" applyBorder="1"/>
    <xf numFmtId="0" fontId="23" fillId="0" borderId="2" xfId="0" applyFont="1" applyBorder="1"/>
    <xf numFmtId="0" fontId="23" fillId="0" borderId="36" xfId="0" applyFont="1" applyBorder="1"/>
    <xf numFmtId="0" fontId="28" fillId="0" borderId="56" xfId="0" applyFont="1" applyFill="1" applyBorder="1"/>
    <xf numFmtId="0" fontId="27" fillId="0" borderId="44" xfId="0" applyFont="1" applyFill="1" applyBorder="1"/>
    <xf numFmtId="0" fontId="27" fillId="0" borderId="2" xfId="0" applyFont="1" applyFill="1" applyBorder="1"/>
    <xf numFmtId="0" fontId="27" fillId="0" borderId="4" xfId="0" applyFont="1" applyFill="1" applyBorder="1"/>
    <xf numFmtId="0" fontId="27" fillId="0" borderId="16" xfId="0" applyFont="1" applyFill="1" applyBorder="1"/>
    <xf numFmtId="0" fontId="27" fillId="0" borderId="1" xfId="0" applyFont="1" applyFill="1" applyBorder="1"/>
    <xf numFmtId="0" fontId="27" fillId="0" borderId="3" xfId="0" applyFont="1" applyFill="1" applyBorder="1"/>
    <xf numFmtId="0" fontId="30" fillId="6" borderId="32" xfId="0" applyFont="1" applyFill="1" applyBorder="1"/>
    <xf numFmtId="0" fontId="30" fillId="6" borderId="1" xfId="0" applyFont="1" applyFill="1" applyBorder="1"/>
    <xf numFmtId="1" fontId="30" fillId="6" borderId="3" xfId="0" applyNumberFormat="1" applyFont="1" applyFill="1" applyBorder="1"/>
    <xf numFmtId="9" fontId="13" fillId="0" borderId="52" xfId="0" applyNumberFormat="1" applyFont="1" applyFill="1" applyBorder="1"/>
    <xf numFmtId="0" fontId="30" fillId="7" borderId="16" xfId="0" applyFont="1" applyFill="1" applyBorder="1"/>
    <xf numFmtId="0" fontId="30" fillId="7" borderId="1" xfId="0" applyFont="1" applyFill="1" applyBorder="1"/>
    <xf numFmtId="0" fontId="30" fillId="7" borderId="3" xfId="0" applyFont="1" applyFill="1" applyBorder="1"/>
    <xf numFmtId="0" fontId="26" fillId="0" borderId="1" xfId="0" applyFont="1" applyFill="1" applyBorder="1"/>
    <xf numFmtId="0" fontId="26" fillId="3" borderId="3" xfId="0" applyFont="1" applyFill="1" applyBorder="1"/>
    <xf numFmtId="0" fontId="26" fillId="5" borderId="16" xfId="0" applyFont="1" applyFill="1" applyBorder="1"/>
    <xf numFmtId="0" fontId="26" fillId="5" borderId="1" xfId="0" applyFont="1" applyFill="1" applyBorder="1"/>
    <xf numFmtId="0" fontId="26" fillId="5" borderId="26" xfId="0" applyFont="1" applyFill="1" applyBorder="1"/>
    <xf numFmtId="0" fontId="35" fillId="0" borderId="19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left" wrapText="1"/>
    </xf>
    <xf numFmtId="0" fontId="34" fillId="0" borderId="32" xfId="0" applyFont="1" applyFill="1" applyBorder="1"/>
    <xf numFmtId="164" fontId="34" fillId="0" borderId="32" xfId="0" applyNumberFormat="1" applyFont="1" applyFill="1" applyBorder="1"/>
    <xf numFmtId="0" fontId="34" fillId="0" borderId="49" xfId="0" applyFont="1" applyFill="1" applyBorder="1"/>
    <xf numFmtId="1" fontId="3" fillId="4" borderId="36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/>
    </xf>
    <xf numFmtId="1" fontId="7" fillId="10" borderId="9" xfId="0" applyNumberFormat="1" applyFont="1" applyFill="1" applyBorder="1" applyAlignment="1">
      <alignment horizontal="center" wrapText="1"/>
    </xf>
    <xf numFmtId="1" fontId="8" fillId="10" borderId="10" xfId="0" applyNumberFormat="1" applyFont="1" applyFill="1" applyBorder="1" applyAlignment="1">
      <alignment wrapText="1"/>
    </xf>
    <xf numFmtId="1" fontId="2" fillId="10" borderId="10" xfId="0" applyNumberFormat="1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 wrapText="1"/>
    </xf>
    <xf numFmtId="1" fontId="16" fillId="10" borderId="10" xfId="0" applyNumberFormat="1" applyFont="1" applyFill="1" applyBorder="1" applyAlignment="1">
      <alignment wrapText="1"/>
    </xf>
    <xf numFmtId="0" fontId="2" fillId="10" borderId="1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 wrapText="1"/>
    </xf>
    <xf numFmtId="1" fontId="3" fillId="10" borderId="50" xfId="0" applyNumberFormat="1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center" vertical="center" wrapText="1"/>
    </xf>
    <xf numFmtId="1" fontId="2" fillId="10" borderId="5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1" fontId="8" fillId="10" borderId="10" xfId="0" applyNumberFormat="1" applyFont="1" applyFill="1" applyBorder="1" applyAlignment="1">
      <alignment vertical="center" wrapText="1"/>
    </xf>
    <xf numFmtId="1" fontId="7" fillId="10" borderId="9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vertical="center" wrapText="1"/>
    </xf>
    <xf numFmtId="1" fontId="7" fillId="10" borderId="9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1" fontId="3" fillId="3" borderId="37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" fontId="3" fillId="4" borderId="57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1" fontId="11" fillId="0" borderId="58" xfId="0" applyNumberFormat="1" applyFont="1" applyFill="1" applyBorder="1" applyAlignment="1">
      <alignment horizontal="center"/>
    </xf>
    <xf numFmtId="1" fontId="3" fillId="4" borderId="29" xfId="0" applyNumberFormat="1" applyFont="1" applyFill="1" applyBorder="1" applyAlignment="1">
      <alignment horizontal="center" vertical="center" wrapText="1"/>
    </xf>
    <xf numFmtId="1" fontId="3" fillId="3" borderId="2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/>
    </xf>
    <xf numFmtId="1" fontId="3" fillId="4" borderId="44" xfId="0" applyNumberFormat="1" applyFont="1" applyFill="1" applyBorder="1" applyAlignment="1">
      <alignment horizontal="center" vertical="center" wrapText="1"/>
    </xf>
    <xf numFmtId="1" fontId="2" fillId="10" borderId="42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/>
    </xf>
    <xf numFmtId="1" fontId="3" fillId="3" borderId="38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 vertical="center"/>
    </xf>
    <xf numFmtId="1" fontId="2" fillId="10" borderId="9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/>
    </xf>
    <xf numFmtId="1" fontId="2" fillId="10" borderId="50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/>
    </xf>
    <xf numFmtId="1" fontId="3" fillId="10" borderId="42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2" fillId="10" borderId="1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/>
    </xf>
    <xf numFmtId="0" fontId="30" fillId="10" borderId="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1" fontId="15" fillId="0" borderId="59" xfId="0" applyNumberFormat="1" applyFont="1" applyFill="1" applyBorder="1" applyAlignment="1">
      <alignment horizontal="center" vertical="center" wrapText="1"/>
    </xf>
    <xf numFmtId="1" fontId="2" fillId="10" borderId="42" xfId="0" applyNumberFormat="1" applyFont="1" applyFill="1" applyBorder="1" applyAlignment="1">
      <alignment horizontal="center" vertical="center" wrapText="1"/>
    </xf>
    <xf numFmtId="1" fontId="3" fillId="0" borderId="59" xfId="0" applyNumberFormat="1" applyFont="1" applyFill="1" applyBorder="1" applyAlignment="1">
      <alignment horizontal="center" vertical="center"/>
    </xf>
    <xf numFmtId="1" fontId="15" fillId="0" borderId="59" xfId="0" applyNumberFormat="1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1" fontId="15" fillId="0" borderId="31" xfId="0" applyNumberFormat="1" applyFont="1" applyFill="1" applyBorder="1" applyAlignment="1">
      <alignment horizontal="center" vertical="center" wrapText="1"/>
    </xf>
    <xf numFmtId="1" fontId="2" fillId="10" borderId="9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0" borderId="26" xfId="0" applyFill="1" applyBorder="1"/>
    <xf numFmtId="0" fontId="0" fillId="0" borderId="35" xfId="0" applyFill="1" applyBorder="1"/>
    <xf numFmtId="1" fontId="3" fillId="10" borderId="50" xfId="0" applyNumberFormat="1" applyFont="1" applyFill="1" applyBorder="1" applyAlignment="1">
      <alignment horizontal="center" wrapText="1"/>
    </xf>
    <xf numFmtId="1" fontId="3" fillId="0" borderId="37" xfId="0" applyNumberFormat="1" applyFont="1" applyFill="1" applyBorder="1" applyAlignment="1">
      <alignment horizontal="center" wrapText="1"/>
    </xf>
    <xf numFmtId="1" fontId="3" fillId="0" borderId="26" xfId="0" applyNumberFormat="1" applyFont="1" applyFill="1" applyBorder="1" applyAlignment="1">
      <alignment horizontal="center" wrapText="1"/>
    </xf>
    <xf numFmtId="1" fontId="3" fillId="0" borderId="35" xfId="0" applyNumberFormat="1" applyFont="1" applyFill="1" applyBorder="1" applyAlignment="1">
      <alignment horizontal="center" wrapText="1"/>
    </xf>
    <xf numFmtId="1" fontId="3" fillId="10" borderId="50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20" fillId="4" borderId="16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1" fontId="15" fillId="4" borderId="16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1" fontId="15" fillId="2" borderId="16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wrapText="1"/>
    </xf>
    <xf numFmtId="0" fontId="0" fillId="0" borderId="25" xfId="0" applyFill="1" applyBorder="1"/>
    <xf numFmtId="1" fontId="10" fillId="0" borderId="45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1" fontId="7" fillId="0" borderId="24" xfId="0" applyNumberFormat="1" applyFont="1" applyFill="1" applyBorder="1" applyAlignment="1">
      <alignment horizontal="center" wrapText="1"/>
    </xf>
    <xf numFmtId="1" fontId="7" fillId="0" borderId="16" xfId="0" applyNumberFormat="1" applyFont="1" applyFill="1" applyBorder="1" applyAlignment="1">
      <alignment horizontal="center" wrapText="1"/>
    </xf>
    <xf numFmtId="1" fontId="7" fillId="0" borderId="34" xfId="0" applyNumberFormat="1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0" fontId="7" fillId="0" borderId="26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2" fillId="3" borderId="32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6" borderId="3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6" borderId="26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" fontId="2" fillId="6" borderId="16" xfId="0" applyNumberFormat="1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1" fontId="11" fillId="0" borderId="60" xfId="0" applyNumberFormat="1" applyFont="1" applyFill="1" applyBorder="1" applyAlignment="1">
      <alignment horizontal="center" vertical="center"/>
    </xf>
    <xf numFmtId="165" fontId="11" fillId="0" borderId="60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6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vertical="center" wrapText="1"/>
    </xf>
    <xf numFmtId="0" fontId="3" fillId="3" borderId="40" xfId="0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/>
    </xf>
    <xf numFmtId="1" fontId="2" fillId="3" borderId="40" xfId="0" applyNumberFormat="1" applyFont="1" applyFill="1" applyBorder="1" applyAlignment="1">
      <alignment horizontal="center" vertical="center"/>
    </xf>
    <xf numFmtId="9" fontId="4" fillId="0" borderId="26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" fontId="10" fillId="2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1" fontId="10" fillId="2" borderId="45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9" fontId="33" fillId="0" borderId="26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left" vertical="center" wrapText="1"/>
    </xf>
    <xf numFmtId="9" fontId="11" fillId="0" borderId="32" xfId="0" applyNumberFormat="1" applyFont="1" applyFill="1" applyBorder="1" applyAlignment="1">
      <alignment horizontal="center" vertical="center"/>
    </xf>
    <xf numFmtId="9" fontId="37" fillId="2" borderId="45" xfId="0" applyNumberFormat="1" applyFont="1" applyFill="1" applyBorder="1" applyAlignment="1">
      <alignment horizontal="center" vertical="center"/>
    </xf>
    <xf numFmtId="9" fontId="37" fillId="2" borderId="25" xfId="0" applyNumberFormat="1" applyFont="1" applyFill="1" applyBorder="1" applyAlignment="1">
      <alignment horizontal="center" vertical="center"/>
    </xf>
    <xf numFmtId="9" fontId="37" fillId="2" borderId="23" xfId="0" applyNumberFormat="1" applyFont="1" applyFill="1" applyBorder="1" applyAlignment="1">
      <alignment horizontal="center" vertical="center"/>
    </xf>
    <xf numFmtId="9" fontId="37" fillId="2" borderId="15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9" fontId="37" fillId="0" borderId="45" xfId="0" applyNumberFormat="1" applyFont="1" applyFill="1" applyBorder="1" applyAlignment="1">
      <alignment horizontal="center" vertical="center"/>
    </xf>
    <xf numFmtId="9" fontId="37" fillId="0" borderId="25" xfId="0" applyNumberFormat="1" applyFont="1" applyFill="1" applyBorder="1" applyAlignment="1">
      <alignment horizontal="center" vertical="center"/>
    </xf>
    <xf numFmtId="9" fontId="37" fillId="0" borderId="23" xfId="0" applyNumberFormat="1" applyFont="1" applyFill="1" applyBorder="1" applyAlignment="1">
      <alignment horizontal="center" vertical="center"/>
    </xf>
    <xf numFmtId="9" fontId="37" fillId="0" borderId="15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0" fontId="7" fillId="0" borderId="3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9" fontId="37" fillId="0" borderId="38" xfId="0" applyNumberFormat="1" applyFont="1" applyFill="1" applyBorder="1" applyAlignment="1">
      <alignment horizontal="center" vertical="center"/>
    </xf>
    <xf numFmtId="9" fontId="37" fillId="0" borderId="37" xfId="0" applyNumberFormat="1" applyFont="1" applyFill="1" applyBorder="1" applyAlignment="1">
      <alignment horizontal="center" vertical="center"/>
    </xf>
    <xf numFmtId="9" fontId="37" fillId="0" borderId="24" xfId="0" applyNumberFormat="1" applyFont="1" applyFill="1" applyBorder="1" applyAlignment="1">
      <alignment horizontal="center" vertical="center"/>
    </xf>
    <xf numFmtId="9" fontId="37" fillId="0" borderId="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30" fillId="6" borderId="1" xfId="0" applyNumberFormat="1" applyFont="1" applyFill="1" applyBorder="1"/>
    <xf numFmtId="0" fontId="38" fillId="2" borderId="39" xfId="0" applyFont="1" applyFill="1" applyBorder="1" applyAlignment="1">
      <alignment wrapText="1"/>
    </xf>
    <xf numFmtId="0" fontId="29" fillId="2" borderId="16" xfId="0" applyFont="1" applyFill="1" applyBorder="1"/>
    <xf numFmtId="0" fontId="29" fillId="2" borderId="1" xfId="0" applyFont="1" applyFill="1" applyBorder="1"/>
    <xf numFmtId="165" fontId="39" fillId="2" borderId="3" xfId="0" applyNumberFormat="1" applyFont="1" applyFill="1" applyBorder="1"/>
    <xf numFmtId="165" fontId="39" fillId="2" borderId="16" xfId="0" applyNumberFormat="1" applyFont="1" applyFill="1" applyBorder="1"/>
    <xf numFmtId="165" fontId="39" fillId="2" borderId="1" xfId="0" applyNumberFormat="1" applyFont="1" applyFill="1" applyBorder="1"/>
    <xf numFmtId="0" fontId="29" fillId="2" borderId="15" xfId="0" applyFont="1" applyFill="1" applyBorder="1" applyAlignment="1">
      <alignment wrapText="1"/>
    </xf>
    <xf numFmtId="0" fontId="29" fillId="2" borderId="16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28" fillId="0" borderId="6" xfId="0" applyFont="1" applyFill="1" applyBorder="1" applyAlignment="1">
      <alignment wrapText="1"/>
    </xf>
    <xf numFmtId="9" fontId="28" fillId="0" borderId="6" xfId="0" applyNumberFormat="1" applyFont="1" applyFill="1" applyBorder="1" applyAlignment="1">
      <alignment wrapText="1"/>
    </xf>
    <xf numFmtId="9" fontId="28" fillId="0" borderId="15" xfId="0" applyNumberFormat="1" applyFont="1" applyFill="1" applyBorder="1" applyAlignment="1">
      <alignment wrapText="1"/>
    </xf>
    <xf numFmtId="0" fontId="21" fillId="2" borderId="55" xfId="0" applyFont="1" applyFill="1" applyBorder="1"/>
    <xf numFmtId="0" fontId="21" fillId="2" borderId="10" xfId="0" applyFont="1" applyFill="1" applyBorder="1"/>
    <xf numFmtId="1" fontId="21" fillId="2" borderId="10" xfId="0" applyNumberFormat="1" applyFont="1" applyFill="1" applyBorder="1"/>
    <xf numFmtId="0" fontId="21" fillId="2" borderId="50" xfId="0" applyFont="1" applyFill="1" applyBorder="1"/>
    <xf numFmtId="0" fontId="21" fillId="2" borderId="53" xfId="0" applyFont="1" applyFill="1" applyBorder="1"/>
    <xf numFmtId="0" fontId="21" fillId="2" borderId="42" xfId="0" applyFont="1" applyFill="1" applyBorder="1"/>
    <xf numFmtId="1" fontId="24" fillId="2" borderId="11" xfId="0" applyNumberFormat="1" applyFont="1" applyFill="1" applyBorder="1"/>
    <xf numFmtId="0" fontId="21" fillId="2" borderId="14" xfId="0" applyFont="1" applyFill="1" applyBorder="1"/>
    <xf numFmtId="0" fontId="21" fillId="2" borderId="8" xfId="0" applyFont="1" applyFill="1" applyBorder="1"/>
    <xf numFmtId="0" fontId="21" fillId="2" borderId="13" xfId="0" applyFont="1" applyFill="1" applyBorder="1"/>
    <xf numFmtId="0" fontId="26" fillId="2" borderId="1" xfId="0" applyFont="1" applyFill="1" applyBorder="1"/>
    <xf numFmtId="0" fontId="26" fillId="2" borderId="3" xfId="0" applyFont="1" applyFill="1" applyBorder="1"/>
    <xf numFmtId="0" fontId="26" fillId="2" borderId="16" xfId="0" applyFont="1" applyFill="1" applyBorder="1"/>
    <xf numFmtId="0" fontId="26" fillId="2" borderId="26" xfId="0" applyFont="1" applyFill="1" applyBorder="1"/>
    <xf numFmtId="0" fontId="30" fillId="2" borderId="32" xfId="0" applyFont="1" applyFill="1" applyBorder="1"/>
    <xf numFmtId="0" fontId="30" fillId="2" borderId="1" xfId="0" applyFont="1" applyFill="1" applyBorder="1"/>
    <xf numFmtId="1" fontId="30" fillId="2" borderId="3" xfId="0" applyNumberFormat="1" applyFont="1" applyFill="1" applyBorder="1"/>
    <xf numFmtId="0" fontId="30" fillId="2" borderId="16" xfId="0" applyFont="1" applyFill="1" applyBorder="1"/>
    <xf numFmtId="0" fontId="30" fillId="2" borderId="3" xfId="0" applyFont="1" applyFill="1" applyBorder="1"/>
    <xf numFmtId="0" fontId="26" fillId="11" borderId="3" xfId="0" applyFont="1" applyFill="1" applyBorder="1"/>
    <xf numFmtId="0" fontId="26" fillId="7" borderId="1" xfId="0" applyFont="1" applyFill="1" applyBorder="1"/>
    <xf numFmtId="165" fontId="27" fillId="7" borderId="1" xfId="0" applyNumberFormat="1" applyFont="1" applyFill="1" applyBorder="1"/>
    <xf numFmtId="0" fontId="26" fillId="10" borderId="1" xfId="0" applyFont="1" applyFill="1" applyBorder="1"/>
    <xf numFmtId="165" fontId="27" fillId="10" borderId="1" xfId="0" applyNumberFormat="1" applyFont="1" applyFill="1" applyBorder="1"/>
    <xf numFmtId="1" fontId="30" fillId="11" borderId="6" xfId="0" applyNumberFormat="1" applyFont="1" applyFill="1" applyBorder="1"/>
    <xf numFmtId="1" fontId="21" fillId="10" borderId="10" xfId="0" applyNumberFormat="1" applyFont="1" applyFill="1" applyBorder="1"/>
    <xf numFmtId="0" fontId="27" fillId="10" borderId="2" xfId="0" applyFont="1" applyFill="1" applyBorder="1"/>
    <xf numFmtId="0" fontId="26" fillId="12" borderId="50" xfId="0" applyFont="1" applyFill="1" applyBorder="1"/>
    <xf numFmtId="0" fontId="26" fillId="12" borderId="26" xfId="0" applyFont="1" applyFill="1" applyBorder="1"/>
    <xf numFmtId="0" fontId="28" fillId="7" borderId="1" xfId="0" applyFont="1" applyFill="1" applyBorder="1"/>
    <xf numFmtId="0" fontId="7" fillId="0" borderId="6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1" fillId="2" borderId="16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32" xfId="0" applyNumberFormat="1" applyFont="1" applyFill="1" applyBorder="1" applyAlignment="1">
      <alignment horizontal="center" vertical="center"/>
    </xf>
    <xf numFmtId="1" fontId="11" fillId="2" borderId="26" xfId="0" applyNumberFormat="1" applyFont="1" applyFill="1" applyBorder="1" applyAlignment="1">
      <alignment horizontal="center" vertical="center"/>
    </xf>
    <xf numFmtId="1" fontId="11" fillId="2" borderId="29" xfId="0" applyNumberFormat="1" applyFont="1" applyFill="1" applyBorder="1" applyAlignment="1">
      <alignment horizontal="center" vertical="center"/>
    </xf>
    <xf numFmtId="1" fontId="11" fillId="2" borderId="61" xfId="0" applyNumberFormat="1" applyFont="1" applyFill="1" applyBorder="1" applyAlignment="1">
      <alignment horizontal="center" vertical="center"/>
    </xf>
    <xf numFmtId="9" fontId="40" fillId="0" borderId="32" xfId="0" applyNumberFormat="1" applyFont="1" applyFill="1" applyBorder="1" applyAlignment="1">
      <alignment horizontal="center" vertical="center"/>
    </xf>
    <xf numFmtId="9" fontId="40" fillId="0" borderId="16" xfId="0" applyNumberFormat="1" applyFont="1" applyFill="1" applyBorder="1" applyAlignment="1">
      <alignment horizontal="center" vertical="center"/>
    </xf>
    <xf numFmtId="165" fontId="40" fillId="0" borderId="3" xfId="0" applyNumberFormat="1" applyFont="1" applyFill="1" applyBorder="1" applyAlignment="1">
      <alignment horizontal="center" vertical="center"/>
    </xf>
    <xf numFmtId="165" fontId="40" fillId="0" borderId="26" xfId="0" applyNumberFormat="1" applyFont="1" applyFill="1" applyBorder="1" applyAlignment="1">
      <alignment horizontal="center" vertical="center"/>
    </xf>
    <xf numFmtId="165" fontId="11" fillId="0" borderId="32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1" fontId="3" fillId="7" borderId="57" xfId="0" applyNumberFormat="1" applyFont="1" applyFill="1" applyBorder="1" applyAlignment="1">
      <alignment horizontal="center" vertical="center" wrapText="1"/>
    </xf>
    <xf numFmtId="1" fontId="3" fillId="7" borderId="4" xfId="0" applyNumberFormat="1" applyFont="1" applyFill="1" applyBorder="1" applyAlignment="1">
      <alignment horizontal="center" vertical="center" wrapText="1"/>
    </xf>
    <xf numFmtId="9" fontId="7" fillId="0" borderId="26" xfId="0" applyNumberFormat="1" applyFont="1" applyFill="1" applyBorder="1" applyAlignment="1">
      <alignment horizontal="center" vertical="center" wrapText="1"/>
    </xf>
    <xf numFmtId="1" fontId="15" fillId="2" borderId="32" xfId="0" applyNumberFormat="1" applyFont="1" applyFill="1" applyBorder="1" applyAlignment="1">
      <alignment horizontal="center" vertical="center"/>
    </xf>
    <xf numFmtId="1" fontId="15" fillId="2" borderId="26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1" fontId="15" fillId="3" borderId="26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vertical="center" wrapText="1"/>
    </xf>
    <xf numFmtId="1" fontId="3" fillId="4" borderId="39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10" fontId="34" fillId="0" borderId="32" xfId="0" applyNumberFormat="1" applyFont="1" applyFill="1" applyBorder="1" applyAlignment="1">
      <alignment vertical="center"/>
    </xf>
    <xf numFmtId="10" fontId="34" fillId="0" borderId="16" xfId="0" applyNumberFormat="1" applyFont="1" applyFill="1" applyBorder="1" applyAlignment="1">
      <alignment vertical="center"/>
    </xf>
    <xf numFmtId="9" fontId="34" fillId="0" borderId="26" xfId="0" applyNumberFormat="1" applyFont="1" applyFill="1" applyBorder="1" applyAlignment="1">
      <alignment vertical="center"/>
    </xf>
    <xf numFmtId="9" fontId="34" fillId="0" borderId="3" xfId="0" applyNumberFormat="1" applyFont="1" applyFill="1" applyBorder="1" applyAlignment="1">
      <alignment vertical="center"/>
    </xf>
    <xf numFmtId="9" fontId="34" fillId="0" borderId="6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9" fontId="7" fillId="2" borderId="26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1" fontId="8" fillId="13" borderId="1" xfId="0" applyNumberFormat="1" applyFont="1" applyFill="1" applyBorder="1" applyAlignment="1">
      <alignment vertical="center" wrapText="1"/>
    </xf>
    <xf numFmtId="0" fontId="3" fillId="13" borderId="26" xfId="0" applyFont="1" applyFill="1" applyBorder="1" applyAlignment="1">
      <alignment horizontal="center" vertical="center" wrapText="1"/>
    </xf>
    <xf numFmtId="1" fontId="2" fillId="13" borderId="16" xfId="0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1" fontId="2" fillId="13" borderId="3" xfId="0" applyNumberFormat="1" applyFont="1" applyFill="1" applyBorder="1" applyAlignment="1">
      <alignment horizontal="center" vertical="center"/>
    </xf>
    <xf numFmtId="1" fontId="2" fillId="13" borderId="32" xfId="0" applyNumberFormat="1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0" fillId="2" borderId="32" xfId="0" applyNumberFormat="1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6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vertical="center" wrapText="1"/>
    </xf>
    <xf numFmtId="1" fontId="3" fillId="0" borderId="66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vertical="center" wrapText="1"/>
    </xf>
    <xf numFmtId="1" fontId="2" fillId="0" borderId="34" xfId="0" applyNumberFormat="1" applyFont="1" applyFill="1" applyBorder="1" applyAlignment="1">
      <alignment horizontal="center" wrapText="1"/>
    </xf>
    <xf numFmtId="166" fontId="7" fillId="0" borderId="26" xfId="0" applyNumberFormat="1" applyFont="1" applyFill="1" applyBorder="1" applyAlignment="1">
      <alignment horizontal="center" vertical="center" wrapText="1"/>
    </xf>
    <xf numFmtId="1" fontId="2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" fontId="3" fillId="7" borderId="3" xfId="0" applyNumberFormat="1" applyFont="1" applyFill="1" applyBorder="1" applyAlignment="1">
      <alignment horizontal="center" vertical="center"/>
    </xf>
    <xf numFmtId="1" fontId="2" fillId="7" borderId="26" xfId="0" applyNumberFormat="1" applyFont="1" applyFill="1" applyBorder="1" applyAlignment="1">
      <alignment horizontal="center" vertical="center"/>
    </xf>
    <xf numFmtId="9" fontId="34" fillId="7" borderId="26" xfId="0" applyNumberFormat="1" applyFont="1" applyFill="1" applyBorder="1" applyAlignment="1">
      <alignment vertical="center"/>
    </xf>
    <xf numFmtId="1" fontId="3" fillId="7" borderId="26" xfId="0" applyNumberFormat="1" applyFont="1" applyFill="1" applyBorder="1" applyAlignment="1">
      <alignment horizontal="center" vertical="center"/>
    </xf>
    <xf numFmtId="9" fontId="34" fillId="7" borderId="3" xfId="0" applyNumberFormat="1" applyFont="1" applyFill="1" applyBorder="1" applyAlignment="1">
      <alignment vertical="center"/>
    </xf>
    <xf numFmtId="9" fontId="34" fillId="7" borderId="60" xfId="0" applyNumberFormat="1" applyFont="1" applyFill="1" applyBorder="1" applyAlignment="1">
      <alignment vertical="center"/>
    </xf>
    <xf numFmtId="0" fontId="21" fillId="0" borderId="67" xfId="0" applyFont="1" applyFill="1" applyBorder="1" applyAlignment="1">
      <alignment wrapText="1"/>
    </xf>
    <xf numFmtId="0" fontId="21" fillId="0" borderId="68" xfId="0" applyFont="1" applyFill="1" applyBorder="1" applyAlignment="1">
      <alignment wrapText="1"/>
    </xf>
    <xf numFmtId="0" fontId="21" fillId="0" borderId="54" xfId="0" applyFont="1" applyFill="1" applyBorder="1" applyAlignment="1">
      <alignment wrapText="1"/>
    </xf>
    <xf numFmtId="165" fontId="27" fillId="2" borderId="1" xfId="0" applyNumberFormat="1" applyFont="1" applyFill="1" applyBorder="1"/>
    <xf numFmtId="0" fontId="26" fillId="0" borderId="3" xfId="0" applyFont="1" applyFill="1" applyBorder="1"/>
    <xf numFmtId="0" fontId="26" fillId="0" borderId="16" xfId="0" applyFont="1" applyFill="1" applyBorder="1"/>
    <xf numFmtId="0" fontId="26" fillId="0" borderId="26" xfId="0" applyFont="1" applyFill="1" applyBorder="1"/>
    <xf numFmtId="0" fontId="30" fillId="0" borderId="32" xfId="0" applyFont="1" applyFill="1" applyBorder="1"/>
    <xf numFmtId="0" fontId="30" fillId="0" borderId="1" xfId="0" applyFont="1" applyFill="1" applyBorder="1"/>
    <xf numFmtId="1" fontId="30" fillId="0" borderId="1" xfId="0" applyNumberFormat="1" applyFont="1" applyFill="1" applyBorder="1"/>
    <xf numFmtId="1" fontId="30" fillId="0" borderId="3" xfId="0" applyNumberFormat="1" applyFont="1" applyFill="1" applyBorder="1"/>
    <xf numFmtId="0" fontId="30" fillId="0" borderId="16" xfId="0" applyFont="1" applyFill="1" applyBorder="1"/>
    <xf numFmtId="0" fontId="30" fillId="0" borderId="3" xfId="0" applyFont="1" applyFill="1" applyBorder="1"/>
    <xf numFmtId="0" fontId="41" fillId="0" borderId="1" xfId="0" applyFont="1" applyFill="1" applyBorder="1"/>
    <xf numFmtId="0" fontId="26" fillId="10" borderId="3" xfId="0" applyFont="1" applyFill="1" applyBorder="1"/>
    <xf numFmtId="0" fontId="41" fillId="2" borderId="1" xfId="0" applyFont="1" applyFill="1" applyBorder="1"/>
    <xf numFmtId="165" fontId="27" fillId="2" borderId="3" xfId="0" applyNumberFormat="1" applyFont="1" applyFill="1" applyBorder="1"/>
    <xf numFmtId="165" fontId="28" fillId="2" borderId="1" xfId="0" applyNumberFormat="1" applyFont="1" applyFill="1" applyBorder="1"/>
    <xf numFmtId="165" fontId="27" fillId="2" borderId="26" xfId="0" applyNumberFormat="1" applyFont="1" applyFill="1" applyBorder="1"/>
    <xf numFmtId="0" fontId="26" fillId="7" borderId="26" xfId="0" applyFont="1" applyFill="1" applyBorder="1"/>
    <xf numFmtId="0" fontId="0" fillId="0" borderId="6" xfId="0" applyFont="1" applyFill="1" applyBorder="1"/>
    <xf numFmtId="1" fontId="0" fillId="0" borderId="6" xfId="0" applyNumberFormat="1" applyFont="1" applyFill="1" applyBorder="1"/>
    <xf numFmtId="0" fontId="21" fillId="0" borderId="25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21" fillId="0" borderId="26" xfId="0" applyFont="1" applyFill="1" applyBorder="1"/>
    <xf numFmtId="0" fontId="0" fillId="0" borderId="2" xfId="0" applyFont="1" applyFill="1" applyBorder="1"/>
    <xf numFmtId="1" fontId="0" fillId="0" borderId="2" xfId="0" applyNumberFormat="1" applyFont="1" applyFill="1" applyBorder="1"/>
    <xf numFmtId="0" fontId="21" fillId="0" borderId="36" xfId="0" applyFont="1" applyFill="1" applyBorder="1"/>
    <xf numFmtId="1" fontId="30" fillId="10" borderId="6" xfId="0" applyNumberFormat="1" applyFont="1" applyFill="1" applyBorder="1"/>
    <xf numFmtId="0" fontId="0" fillId="2" borderId="55" xfId="0" applyFont="1" applyFill="1" applyBorder="1"/>
    <xf numFmtId="0" fontId="0" fillId="2" borderId="10" xfId="0" applyFont="1" applyFill="1" applyBorder="1"/>
    <xf numFmtId="1" fontId="0" fillId="2" borderId="10" xfId="0" applyNumberFormat="1" applyFont="1" applyFill="1" applyBorder="1"/>
    <xf numFmtId="1" fontId="0" fillId="2" borderId="50" xfId="0" applyNumberFormat="1" applyFont="1" applyFill="1" applyBorder="1"/>
    <xf numFmtId="0" fontId="0" fillId="2" borderId="53" xfId="0" applyFont="1" applyFill="1" applyBorder="1"/>
    <xf numFmtId="0" fontId="0" fillId="2" borderId="42" xfId="0" applyFont="1" applyFill="1" applyBorder="1"/>
    <xf numFmtId="1" fontId="23" fillId="2" borderId="11" xfId="0" applyNumberFormat="1" applyFont="1" applyFill="1" applyBorder="1"/>
    <xf numFmtId="0" fontId="0" fillId="0" borderId="3" xfId="0" applyFont="1" applyFill="1" applyBorder="1" applyAlignment="1">
      <alignment wrapText="1"/>
    </xf>
    <xf numFmtId="0" fontId="0" fillId="2" borderId="14" xfId="0" applyFont="1" applyFill="1" applyBorder="1"/>
    <xf numFmtId="0" fontId="0" fillId="2" borderId="8" xfId="0" applyFont="1" applyFill="1" applyBorder="1"/>
    <xf numFmtId="0" fontId="0" fillId="2" borderId="13" xfId="0" applyFont="1" applyFill="1" applyBorder="1"/>
    <xf numFmtId="0" fontId="27" fillId="2" borderId="1" xfId="0" applyFont="1" applyFill="1" applyBorder="1"/>
    <xf numFmtId="0" fontId="20" fillId="2" borderId="3" xfId="0" applyFont="1" applyFill="1" applyBorder="1" applyAlignment="1">
      <alignment wrapText="1"/>
    </xf>
    <xf numFmtId="0" fontId="20" fillId="2" borderId="16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165" fontId="42" fillId="2" borderId="3" xfId="0" applyNumberFormat="1" applyFont="1" applyFill="1" applyBorder="1"/>
    <xf numFmtId="165" fontId="42" fillId="2" borderId="16" xfId="0" applyNumberFormat="1" applyFont="1" applyFill="1" applyBorder="1"/>
    <xf numFmtId="165" fontId="42" fillId="2" borderId="1" xfId="0" applyNumberFormat="1" applyFont="1" applyFill="1" applyBorder="1"/>
    <xf numFmtId="0" fontId="21" fillId="0" borderId="0" xfId="0" applyFont="1" applyFill="1"/>
    <xf numFmtId="0" fontId="21" fillId="0" borderId="16" xfId="0" applyFont="1" applyFill="1" applyBorder="1"/>
    <xf numFmtId="0" fontId="21" fillId="0" borderId="3" xfId="0" applyFont="1" applyFill="1" applyBorder="1"/>
    <xf numFmtId="0" fontId="30" fillId="10" borderId="1" xfId="0" applyFont="1" applyFill="1" applyBorder="1"/>
    <xf numFmtId="0" fontId="30" fillId="3" borderId="1" xfId="0" applyFont="1" applyFill="1" applyBorder="1"/>
    <xf numFmtId="0" fontId="30" fillId="10" borderId="16" xfId="0" applyFont="1" applyFill="1" applyBorder="1"/>
    <xf numFmtId="0" fontId="30" fillId="3" borderId="16" xfId="0" applyFont="1" applyFill="1" applyBorder="1"/>
    <xf numFmtId="0" fontId="30" fillId="13" borderId="1" xfId="0" applyFont="1" applyFill="1" applyBorder="1"/>
    <xf numFmtId="0" fontId="30" fillId="11" borderId="1" xfId="0" applyFont="1" applyFill="1" applyBorder="1"/>
    <xf numFmtId="1" fontId="30" fillId="11" borderId="1" xfId="0" applyNumberFormat="1" applyFont="1" applyFill="1" applyBorder="1"/>
    <xf numFmtId="1" fontId="30" fillId="11" borderId="3" xfId="0" applyNumberFormat="1" applyFont="1" applyFill="1" applyBorder="1"/>
    <xf numFmtId="0" fontId="21" fillId="0" borderId="46" xfId="0" applyFont="1" applyFill="1" applyBorder="1"/>
    <xf numFmtId="0" fontId="21" fillId="7" borderId="19" xfId="0" applyFont="1" applyFill="1" applyBorder="1"/>
    <xf numFmtId="1" fontId="24" fillId="7" borderId="43" xfId="0" applyNumberFormat="1" applyFont="1" applyFill="1" applyBorder="1"/>
    <xf numFmtId="0" fontId="21" fillId="7" borderId="29" xfId="0" applyFont="1" applyFill="1" applyBorder="1"/>
    <xf numFmtId="0" fontId="21" fillId="7" borderId="2" xfId="0" applyFont="1" applyFill="1" applyBorder="1"/>
    <xf numFmtId="0" fontId="21" fillId="7" borderId="4" xfId="0" applyFont="1" applyFill="1" applyBorder="1"/>
    <xf numFmtId="0" fontId="28" fillId="7" borderId="2" xfId="0" applyFont="1" applyFill="1" applyBorder="1"/>
    <xf numFmtId="0" fontId="38" fillId="2" borderId="39" xfId="0" applyFont="1" applyFill="1" applyBorder="1" applyAlignment="1">
      <alignment horizontal="left" wrapText="1"/>
    </xf>
    <xf numFmtId="0" fontId="21" fillId="13" borderId="1" xfId="0" applyFont="1" applyFill="1" applyBorder="1"/>
    <xf numFmtId="0" fontId="0" fillId="13" borderId="1" xfId="0" applyFill="1" applyBorder="1"/>
    <xf numFmtId="1" fontId="30" fillId="13" borderId="1" xfId="0" applyNumberFormat="1" applyFont="1" applyFill="1" applyBorder="1"/>
    <xf numFmtId="1" fontId="0" fillId="0" borderId="0" xfId="0" applyNumberFormat="1"/>
    <xf numFmtId="1" fontId="3" fillId="2" borderId="23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3" fillId="7" borderId="15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1" fontId="7" fillId="14" borderId="9" xfId="0" applyNumberFormat="1" applyFont="1" applyFill="1" applyBorder="1" applyAlignment="1">
      <alignment horizontal="center" wrapText="1"/>
    </xf>
    <xf numFmtId="1" fontId="16" fillId="14" borderId="10" xfId="0" applyNumberFormat="1" applyFont="1" applyFill="1" applyBorder="1" applyAlignment="1">
      <alignment wrapText="1"/>
    </xf>
    <xf numFmtId="1" fontId="2" fillId="14" borderId="50" xfId="0" applyNumberFormat="1" applyFont="1" applyFill="1" applyBorder="1" applyAlignment="1">
      <alignment horizontal="center"/>
    </xf>
    <xf numFmtId="1" fontId="2" fillId="14" borderId="50" xfId="0" applyNumberFormat="1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 wrapText="1"/>
    </xf>
    <xf numFmtId="1" fontId="8" fillId="14" borderId="10" xfId="0" applyNumberFormat="1" applyFont="1" applyFill="1" applyBorder="1" applyAlignment="1">
      <alignment wrapText="1"/>
    </xf>
    <xf numFmtId="0" fontId="2" fillId="14" borderId="16" xfId="0" applyFont="1" applyFill="1" applyBorder="1" applyAlignment="1">
      <alignment horizontal="center" vertical="center" wrapText="1"/>
    </xf>
    <xf numFmtId="1" fontId="8" fillId="14" borderId="1" xfId="0" applyNumberFormat="1" applyFont="1" applyFill="1" applyBorder="1" applyAlignment="1">
      <alignment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wrapText="1"/>
    </xf>
    <xf numFmtId="1" fontId="8" fillId="14" borderId="10" xfId="0" applyNumberFormat="1" applyFont="1" applyFill="1" applyBorder="1" applyAlignment="1">
      <alignment vertical="center" wrapText="1"/>
    </xf>
    <xf numFmtId="1" fontId="3" fillId="14" borderId="50" xfId="0" applyNumberFormat="1" applyFont="1" applyFill="1" applyBorder="1" applyAlignment="1">
      <alignment horizontal="center" wrapText="1"/>
    </xf>
    <xf numFmtId="1" fontId="3" fillId="14" borderId="50" xfId="0" applyNumberFormat="1" applyFont="1" applyFill="1" applyBorder="1" applyAlignment="1">
      <alignment horizontal="center" vertical="center" wrapText="1"/>
    </xf>
    <xf numFmtId="1" fontId="7" fillId="14" borderId="9" xfId="0" applyNumberFormat="1" applyFont="1" applyFill="1" applyBorder="1" applyAlignment="1">
      <alignment horizontal="center" vertical="center" wrapText="1"/>
    </xf>
    <xf numFmtId="1" fontId="3" fillId="14" borderId="50" xfId="0" applyNumberFormat="1" applyFont="1" applyFill="1" applyBorder="1" applyAlignment="1">
      <alignment horizontal="center" vertical="center"/>
    </xf>
    <xf numFmtId="1" fontId="7" fillId="14" borderId="9" xfId="0" applyNumberFormat="1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3" fillId="14" borderId="50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0" fillId="2" borderId="0" xfId="0" applyFill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0" borderId="60" xfId="0" applyFill="1" applyBorder="1"/>
    <xf numFmtId="0" fontId="28" fillId="0" borderId="61" xfId="0" applyFont="1" applyFill="1" applyBorder="1"/>
    <xf numFmtId="0" fontId="21" fillId="7" borderId="28" xfId="0" applyFont="1" applyFill="1" applyBorder="1"/>
    <xf numFmtId="0" fontId="23" fillId="0" borderId="1" xfId="0" applyFont="1" applyBorder="1"/>
    <xf numFmtId="0" fontId="21" fillId="13" borderId="7" xfId="0" applyFont="1" applyFill="1" applyBorder="1"/>
    <xf numFmtId="0" fontId="0" fillId="13" borderId="7" xfId="0" applyFill="1" applyBorder="1"/>
    <xf numFmtId="0" fontId="0" fillId="0" borderId="6" xfId="0" applyBorder="1"/>
    <xf numFmtId="0" fontId="23" fillId="0" borderId="3" xfId="0" applyFont="1" applyBorder="1"/>
    <xf numFmtId="0" fontId="26" fillId="0" borderId="8" xfId="0" applyFont="1" applyFill="1" applyBorder="1"/>
    <xf numFmtId="0" fontId="26" fillId="7" borderId="8" xfId="0" applyFont="1" applyFill="1" applyBorder="1"/>
    <xf numFmtId="0" fontId="26" fillId="7" borderId="13" xfId="0" applyFont="1" applyFill="1" applyBorder="1"/>
    <xf numFmtId="0" fontId="13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11" fillId="7" borderId="16" xfId="0" applyNumberFormat="1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 wrapText="1"/>
    </xf>
    <xf numFmtId="1" fontId="15" fillId="7" borderId="16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" fontId="2" fillId="2" borderId="59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1" fontId="2" fillId="12" borderId="16" xfId="0" applyNumberFormat="1" applyFont="1" applyFill="1" applyBorder="1" applyAlignment="1">
      <alignment horizontal="center" vertical="center"/>
    </xf>
    <xf numFmtId="1" fontId="2" fillId="12" borderId="9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5" fillId="2" borderId="47" xfId="0" applyNumberFormat="1" applyFont="1" applyFill="1" applyBorder="1" applyAlignment="1">
      <alignment horizontal="center" vertical="center"/>
    </xf>
    <xf numFmtId="1" fontId="15" fillId="2" borderId="37" xfId="0" applyNumberFormat="1" applyFont="1" applyFill="1" applyBorder="1" applyAlignment="1">
      <alignment horizontal="center" vertical="center"/>
    </xf>
    <xf numFmtId="1" fontId="15" fillId="2" borderId="18" xfId="0" applyNumberFormat="1" applyFont="1" applyFill="1" applyBorder="1" applyAlignment="1">
      <alignment horizontal="center" vertical="center"/>
    </xf>
    <xf numFmtId="1" fontId="2" fillId="7" borderId="32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1" fontId="2" fillId="7" borderId="49" xfId="0" applyNumberFormat="1" applyFont="1" applyFill="1" applyBorder="1" applyAlignment="1">
      <alignment horizontal="center" vertical="center"/>
    </xf>
    <xf numFmtId="1" fontId="2" fillId="7" borderId="14" xfId="0" applyNumberFormat="1" applyFont="1" applyFill="1" applyBorder="1" applyAlignment="1">
      <alignment horizontal="center" vertical="center"/>
    </xf>
    <xf numFmtId="1" fontId="15" fillId="2" borderId="49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15" fillId="7" borderId="40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/>
    </xf>
    <xf numFmtId="1" fontId="15" fillId="7" borderId="49" xfId="0" applyNumberFormat="1" applyFont="1" applyFill="1" applyBorder="1" applyAlignment="1">
      <alignment horizontal="center" vertical="center"/>
    </xf>
    <xf numFmtId="1" fontId="15" fillId="7" borderId="26" xfId="0" applyNumberFormat="1" applyFont="1" applyFill="1" applyBorder="1" applyAlignment="1">
      <alignment horizontal="center" vertical="center"/>
    </xf>
    <xf numFmtId="1" fontId="15" fillId="7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vertical="center" wrapText="1"/>
    </xf>
    <xf numFmtId="1" fontId="30" fillId="11" borderId="32" xfId="0" applyNumberFormat="1" applyFont="1" applyFill="1" applyBorder="1"/>
    <xf numFmtId="1" fontId="30" fillId="0" borderId="6" xfId="0" applyNumberFormat="1" applyFont="1" applyFill="1" applyBorder="1"/>
    <xf numFmtId="1" fontId="2" fillId="5" borderId="26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10" fillId="5" borderId="26" xfId="0" applyNumberFormat="1" applyFont="1" applyFill="1" applyBorder="1" applyAlignment="1">
      <alignment horizontal="center" vertical="center"/>
    </xf>
    <xf numFmtId="1" fontId="15" fillId="5" borderId="3" xfId="0" applyNumberFormat="1" applyFont="1" applyFill="1" applyBorder="1" applyAlignment="1">
      <alignment horizontal="center" vertical="center"/>
    </xf>
    <xf numFmtId="1" fontId="3" fillId="5" borderId="44" xfId="0" applyNumberFormat="1" applyFont="1" applyFill="1" applyBorder="1" applyAlignment="1">
      <alignment horizontal="center" vertical="center" wrapText="1"/>
    </xf>
    <xf numFmtId="1" fontId="2" fillId="5" borderId="50" xfId="0" applyNumberFormat="1" applyFont="1" applyFill="1" applyBorder="1" applyAlignment="1">
      <alignment horizontal="center" vertical="center"/>
    </xf>
    <xf numFmtId="1" fontId="15" fillId="5" borderId="26" xfId="0" applyNumberFormat="1" applyFont="1" applyFill="1" applyBorder="1" applyAlignment="1">
      <alignment horizontal="center" vertical="center"/>
    </xf>
    <xf numFmtId="1" fontId="3" fillId="5" borderId="36" xfId="0" applyNumberFormat="1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1" fontId="15" fillId="5" borderId="35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1" fontId="11" fillId="5" borderId="2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/>
    </xf>
    <xf numFmtId="1" fontId="15" fillId="2" borderId="44" xfId="0" applyNumberFormat="1" applyFont="1" applyFill="1" applyBorder="1" applyAlignment="1">
      <alignment horizontal="center" vertical="center"/>
    </xf>
    <xf numFmtId="1" fontId="15" fillId="2" borderId="36" xfId="0" applyNumberFormat="1" applyFont="1" applyFill="1" applyBorder="1" applyAlignment="1">
      <alignment horizontal="center" vertical="center"/>
    </xf>
    <xf numFmtId="1" fontId="15" fillId="2" borderId="2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5" fillId="2" borderId="42" xfId="0" applyNumberFormat="1" applyFont="1" applyFill="1" applyBorder="1" applyAlignment="1">
      <alignment horizontal="center" vertical="center"/>
    </xf>
    <xf numFmtId="1" fontId="15" fillId="2" borderId="50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1" fontId="15" fillId="12" borderId="9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" fontId="2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15" fillId="6" borderId="26" xfId="0" applyNumberFormat="1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 indent="1"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1" fontId="14" fillId="15" borderId="3" xfId="0" applyNumberFormat="1" applyFont="1" applyFill="1" applyBorder="1" applyAlignment="1">
      <alignment horizontal="center" vertical="center"/>
    </xf>
    <xf numFmtId="1" fontId="14" fillId="15" borderId="32" xfId="0" applyNumberFormat="1" applyFont="1" applyFill="1" applyBorder="1" applyAlignment="1">
      <alignment horizontal="center" vertical="center"/>
    </xf>
    <xf numFmtId="1" fontId="14" fillId="15" borderId="26" xfId="0" applyNumberFormat="1" applyFont="1" applyFill="1" applyBorder="1" applyAlignment="1">
      <alignment horizontal="center" vertical="center"/>
    </xf>
    <xf numFmtId="1" fontId="14" fillId="15" borderId="16" xfId="0" applyNumberFormat="1" applyFont="1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4" fillId="15" borderId="16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1" fontId="2" fillId="16" borderId="11" xfId="0" applyNumberFormat="1" applyFont="1" applyFill="1" applyBorder="1" applyAlignment="1">
      <alignment horizontal="center" vertical="center"/>
    </xf>
    <xf numFmtId="1" fontId="2" fillId="16" borderId="42" xfId="0" applyNumberFormat="1" applyFont="1" applyFill="1" applyBorder="1" applyAlignment="1">
      <alignment horizontal="center" vertical="center"/>
    </xf>
    <xf numFmtId="1" fontId="2" fillId="16" borderId="50" xfId="0" applyNumberFormat="1" applyFont="1" applyFill="1" applyBorder="1" applyAlignment="1">
      <alignment horizontal="center" vertical="center"/>
    </xf>
    <xf numFmtId="1" fontId="2" fillId="16" borderId="9" xfId="0" applyNumberFormat="1" applyFont="1" applyFill="1" applyBorder="1" applyAlignment="1">
      <alignment horizontal="center" vertical="center"/>
    </xf>
    <xf numFmtId="1" fontId="11" fillId="16" borderId="16" xfId="0" applyNumberFormat="1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1" fontId="11" fillId="16" borderId="3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1" fontId="3" fillId="7" borderId="29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1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 indent="1"/>
    </xf>
    <xf numFmtId="0" fontId="3" fillId="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0" fillId="0" borderId="30" xfId="0" applyFill="1" applyBorder="1"/>
    <xf numFmtId="0" fontId="0" fillId="0" borderId="35" xfId="0" applyFill="1" applyBorder="1"/>
    <xf numFmtId="0" fontId="7" fillId="0" borderId="9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6" fillId="4" borderId="29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0" fillId="0" borderId="16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67" xfId="0" applyFont="1" applyFill="1" applyBorder="1" applyAlignment="1">
      <alignment horizontal="center" vertical="center" wrapText="1"/>
    </xf>
    <xf numFmtId="1" fontId="2" fillId="17" borderId="10" xfId="0" applyNumberFormat="1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23" fillId="0" borderId="0" xfId="0" applyFont="1"/>
    <xf numFmtId="0" fontId="11" fillId="0" borderId="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15" borderId="0" xfId="0" applyFill="1"/>
    <xf numFmtId="0" fontId="4" fillId="15" borderId="0" xfId="0" applyFont="1" applyFill="1" applyAlignment="1">
      <alignment horizontal="right"/>
    </xf>
    <xf numFmtId="0" fontId="5" fillId="15" borderId="0" xfId="0" applyFont="1" applyFill="1" applyAlignment="1">
      <alignment horizontal="right"/>
    </xf>
    <xf numFmtId="0" fontId="11" fillId="18" borderId="1" xfId="0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53" xfId="0" applyFont="1" applyFill="1" applyBorder="1"/>
    <xf numFmtId="0" fontId="2" fillId="0" borderId="53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left" wrapText="1" indent="1"/>
    </xf>
    <xf numFmtId="0" fontId="2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 inden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1" fontId="2" fillId="15" borderId="13" xfId="0" applyNumberFormat="1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1" fontId="2" fillId="17" borderId="13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50" xfId="0" applyFont="1" applyFill="1" applyBorder="1" applyAlignment="1">
      <alignment horizontal="center" vertical="top" wrapText="1"/>
    </xf>
    <xf numFmtId="1" fontId="14" fillId="18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 indent="1"/>
    </xf>
    <xf numFmtId="0" fontId="4" fillId="0" borderId="3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0" borderId="7" xfId="0" applyNumberFormat="1" applyFont="1" applyFill="1" applyBorder="1" applyAlignment="1">
      <alignment horizont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17" borderId="55" xfId="0" applyFont="1" applyFill="1" applyBorder="1" applyAlignment="1">
      <alignment horizontal="left" vertical="center" wrapText="1"/>
    </xf>
    <xf numFmtId="0" fontId="2" fillId="17" borderId="63" xfId="0" applyFont="1" applyFill="1" applyBorder="1" applyAlignment="1">
      <alignment horizontal="left" vertical="center" wrapText="1"/>
    </xf>
    <xf numFmtId="0" fontId="8" fillId="17" borderId="55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6" fillId="0" borderId="55" xfId="0" applyFont="1" applyFill="1" applyBorder="1" applyAlignment="1">
      <alignment horizontal="left" vertical="center" wrapText="1"/>
    </xf>
    <xf numFmtId="0" fontId="36" fillId="0" borderId="63" xfId="0" applyFont="1" applyFill="1" applyBorder="1" applyAlignment="1">
      <alignment horizontal="left" vertical="center" wrapText="1"/>
    </xf>
    <xf numFmtId="0" fontId="36" fillId="0" borderId="5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5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1" fontId="2" fillId="17" borderId="69" xfId="0" applyNumberFormat="1" applyFont="1" applyFill="1" applyBorder="1" applyAlignment="1">
      <alignment horizontal="left" vertical="center" wrapText="1"/>
    </xf>
    <xf numFmtId="1" fontId="2" fillId="17" borderId="70" xfId="0" applyNumberFormat="1" applyFont="1" applyFill="1" applyBorder="1" applyAlignment="1">
      <alignment horizontal="left" vertical="center" wrapText="1"/>
    </xf>
    <xf numFmtId="1" fontId="8" fillId="17" borderId="69" xfId="0" applyNumberFormat="1" applyFont="1" applyFill="1" applyBorder="1" applyAlignment="1">
      <alignment horizontal="center" vertical="center" wrapText="1"/>
    </xf>
    <xf numFmtId="1" fontId="8" fillId="17" borderId="70" xfId="0" applyNumberFormat="1" applyFont="1" applyFill="1" applyBorder="1" applyAlignment="1">
      <alignment horizontal="center" vertical="center" wrapText="1"/>
    </xf>
    <xf numFmtId="1" fontId="8" fillId="17" borderId="71" xfId="0" applyNumberFormat="1" applyFont="1" applyFill="1" applyBorder="1" applyAlignment="1">
      <alignment horizontal="center" vertical="center" wrapText="1"/>
    </xf>
    <xf numFmtId="1" fontId="2" fillId="17" borderId="55" xfId="0" applyNumberFormat="1" applyFont="1" applyFill="1" applyBorder="1" applyAlignment="1">
      <alignment horizontal="left" vertical="center"/>
    </xf>
    <xf numFmtId="1" fontId="2" fillId="17" borderId="63" xfId="0" applyNumberFormat="1" applyFont="1" applyFill="1" applyBorder="1" applyAlignment="1">
      <alignment horizontal="left" vertical="center"/>
    </xf>
    <xf numFmtId="1" fontId="8" fillId="17" borderId="55" xfId="0" applyNumberFormat="1" applyFont="1" applyFill="1" applyBorder="1" applyAlignment="1">
      <alignment horizontal="center" vertical="center" wrapText="1"/>
    </xf>
    <xf numFmtId="1" fontId="8" fillId="17" borderId="63" xfId="0" applyNumberFormat="1" applyFont="1" applyFill="1" applyBorder="1" applyAlignment="1">
      <alignment horizontal="center" vertical="center" wrapText="1"/>
    </xf>
    <xf numFmtId="1" fontId="8" fillId="17" borderId="51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 indent="1"/>
    </xf>
    <xf numFmtId="0" fontId="3" fillId="7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4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0" fillId="0" borderId="30" xfId="0" applyFill="1" applyBorder="1"/>
    <xf numFmtId="0" fontId="0" fillId="0" borderId="35" xfId="0" applyFill="1" applyBorder="1"/>
    <xf numFmtId="0" fontId="4" fillId="0" borderId="73" xfId="0" applyFont="1" applyFill="1" applyBorder="1" applyAlignment="1">
      <alignment horizontal="left" wrapText="1"/>
    </xf>
    <xf numFmtId="0" fontId="4" fillId="0" borderId="74" xfId="0" applyFont="1" applyFill="1" applyBorder="1" applyAlignment="1">
      <alignment horizontal="left" wrapText="1"/>
    </xf>
    <xf numFmtId="0" fontId="4" fillId="0" borderId="7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6" fillId="0" borderId="55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1" fillId="0" borderId="67" xfId="0" applyFont="1" applyFill="1" applyBorder="1" applyAlignment="1">
      <alignment horizontal="center" wrapText="1"/>
    </xf>
    <xf numFmtId="0" fontId="21" fillId="0" borderId="68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0" fontId="7" fillId="14" borderId="55" xfId="0" applyFont="1" applyFill="1" applyBorder="1" applyAlignment="1">
      <alignment horizontal="center" vertical="center" wrapText="1"/>
    </xf>
    <xf numFmtId="0" fontId="7" fillId="14" borderId="6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0" fillId="0" borderId="10" xfId="0" applyFill="1" applyBorder="1"/>
    <xf numFmtId="0" fontId="0" fillId="0" borderId="11" xfId="0" applyFill="1" applyBorder="1"/>
    <xf numFmtId="1" fontId="3" fillId="14" borderId="55" xfId="0" applyNumberFormat="1" applyFont="1" applyFill="1" applyBorder="1" applyAlignment="1">
      <alignment horizontal="center" vertical="center" wrapText="1"/>
    </xf>
    <xf numFmtId="1" fontId="3" fillId="14" borderId="63" xfId="0" applyNumberFormat="1" applyFont="1" applyFill="1" applyBorder="1" applyAlignment="1">
      <alignment horizontal="center" vertical="center" wrapText="1"/>
    </xf>
    <xf numFmtId="1" fontId="3" fillId="14" borderId="51" xfId="0" applyNumberFormat="1" applyFont="1" applyFill="1" applyBorder="1" applyAlignment="1">
      <alignment horizontal="center" vertical="center" wrapText="1"/>
    </xf>
    <xf numFmtId="1" fontId="7" fillId="14" borderId="55" xfId="0" applyNumberFormat="1" applyFont="1" applyFill="1" applyBorder="1" applyAlignment="1">
      <alignment horizontal="center" vertical="center" wrapText="1"/>
    </xf>
    <xf numFmtId="1" fontId="7" fillId="14" borderId="6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7" fillId="14" borderId="55" xfId="0" applyNumberFormat="1" applyFont="1" applyFill="1" applyBorder="1" applyAlignment="1">
      <alignment horizontal="center" vertical="center"/>
    </xf>
    <xf numFmtId="1" fontId="7" fillId="14" borderId="63" xfId="0" applyNumberFormat="1" applyFont="1" applyFill="1" applyBorder="1" applyAlignment="1">
      <alignment horizontal="center" vertical="center"/>
    </xf>
    <xf numFmtId="0" fontId="3" fillId="14" borderId="55" xfId="0" applyFont="1" applyFill="1" applyBorder="1" applyAlignment="1">
      <alignment horizontal="center" vertical="center" wrapText="1"/>
    </xf>
    <xf numFmtId="0" fontId="3" fillId="14" borderId="63" xfId="0" applyFont="1" applyFill="1" applyBorder="1" applyAlignment="1">
      <alignment horizontal="center" vertical="center" wrapText="1"/>
    </xf>
    <xf numFmtId="0" fontId="3" fillId="14" borderId="5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70" xfId="0" applyNumberFormat="1" applyFont="1" applyFill="1" applyBorder="1" applyAlignment="1">
      <alignment horizontal="center" vertical="center" wrapText="1"/>
    </xf>
    <xf numFmtId="1" fontId="8" fillId="0" borderId="71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wrapTex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8" fillId="0" borderId="76" xfId="0" applyNumberFormat="1" applyFont="1" applyFill="1" applyBorder="1" applyAlignment="1">
      <alignment horizontal="center" vertical="center" wrapText="1"/>
    </xf>
    <xf numFmtId="1" fontId="8" fillId="0" borderId="77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left" vertical="center" wrapText="1"/>
    </xf>
    <xf numFmtId="1" fontId="8" fillId="0" borderId="63" xfId="0" applyNumberFormat="1" applyFont="1" applyFill="1" applyBorder="1" applyAlignment="1">
      <alignment horizontal="left" vertical="center" wrapText="1"/>
    </xf>
    <xf numFmtId="1" fontId="8" fillId="0" borderId="51" xfId="0" applyNumberFormat="1" applyFont="1" applyFill="1" applyBorder="1" applyAlignment="1">
      <alignment horizontal="left" vertical="center" wrapText="1"/>
    </xf>
    <xf numFmtId="1" fontId="8" fillId="0" borderId="35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70" xfId="0" applyNumberFormat="1" applyFont="1" applyFill="1" applyBorder="1" applyAlignment="1">
      <alignment horizontal="left" vertical="center" wrapText="1"/>
    </xf>
    <xf numFmtId="1" fontId="8" fillId="0" borderId="71" xfId="0" applyNumberFormat="1" applyFont="1" applyFill="1" applyBorder="1" applyAlignment="1">
      <alignment horizontal="left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wrapText="1"/>
    </xf>
    <xf numFmtId="0" fontId="4" fillId="0" borderId="63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66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 wrapText="1"/>
    </xf>
    <xf numFmtId="1" fontId="8" fillId="0" borderId="26" xfId="0" applyNumberFormat="1" applyFont="1" applyFill="1" applyBorder="1" applyAlignment="1">
      <alignment horizontal="left" vertical="center" wrapText="1"/>
    </xf>
    <xf numFmtId="1" fontId="8" fillId="0" borderId="52" xfId="0" applyNumberFormat="1" applyFont="1" applyFill="1" applyBorder="1" applyAlignment="1">
      <alignment horizontal="left" vertical="center" wrapText="1"/>
    </xf>
    <xf numFmtId="1" fontId="8" fillId="0" borderId="60" xfId="0" applyNumberFormat="1" applyFont="1" applyFill="1" applyBorder="1" applyAlignment="1">
      <alignment horizontal="left" vertical="center" wrapText="1"/>
    </xf>
    <xf numFmtId="1" fontId="8" fillId="0" borderId="40" xfId="0" applyNumberFormat="1" applyFont="1" applyFill="1" applyBorder="1" applyAlignment="1">
      <alignment horizontal="left" vertical="center" wrapText="1"/>
    </xf>
    <xf numFmtId="1" fontId="8" fillId="0" borderId="76" xfId="0" applyNumberFormat="1" applyFont="1" applyFill="1" applyBorder="1" applyAlignment="1">
      <alignment horizontal="left" vertical="center" wrapText="1"/>
    </xf>
    <xf numFmtId="1" fontId="8" fillId="0" borderId="77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36" fillId="0" borderId="7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21" fillId="0" borderId="54" xfId="0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wrapText="1"/>
    </xf>
    <xf numFmtId="1" fontId="2" fillId="0" borderId="69" xfId="0" applyNumberFormat="1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1" fontId="8" fillId="0" borderId="73" xfId="0" applyNumberFormat="1" applyFont="1" applyFill="1" applyBorder="1" applyAlignment="1">
      <alignment horizontal="center" vertical="center" wrapText="1"/>
    </xf>
    <xf numFmtId="1" fontId="8" fillId="0" borderId="74" xfId="0" applyNumberFormat="1" applyFont="1" applyFill="1" applyBorder="1" applyAlignment="1">
      <alignment horizontal="center" vertical="center" wrapText="1"/>
    </xf>
    <xf numFmtId="1" fontId="8" fillId="0" borderId="79" xfId="0" applyNumberFormat="1" applyFont="1" applyFill="1" applyBorder="1" applyAlignment="1">
      <alignment horizontal="center" vertical="center" wrapText="1"/>
    </xf>
    <xf numFmtId="1" fontId="8" fillId="0" borderId="78" xfId="0" applyNumberFormat="1" applyFont="1" applyFill="1" applyBorder="1" applyAlignment="1">
      <alignment horizontal="center" vertical="center" wrapText="1"/>
    </xf>
    <xf numFmtId="1" fontId="8" fillId="0" borderId="75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28" xfId="0" applyFill="1" applyBorder="1"/>
    <xf numFmtId="0" fontId="0" fillId="0" borderId="63" xfId="0" applyFill="1" applyBorder="1"/>
    <xf numFmtId="0" fontId="0" fillId="0" borderId="51" xfId="0" applyFill="1" applyBorder="1"/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4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3"/>
  <sheetViews>
    <sheetView topLeftCell="A47" zoomScaleNormal="100" workbookViewId="0">
      <selection activeCell="Q57" sqref="Q57"/>
    </sheetView>
  </sheetViews>
  <sheetFormatPr defaultRowHeight="12.75" x14ac:dyDescent="0.2"/>
  <cols>
    <col min="1" max="1" width="14" customWidth="1"/>
    <col min="2" max="2" width="23.7109375" customWidth="1"/>
    <col min="3" max="3" width="7.42578125" customWidth="1"/>
    <col min="4" max="4" width="6.85546875" customWidth="1"/>
    <col min="5" max="5" width="7.28515625" customWidth="1"/>
    <col min="6" max="6" width="9.28515625" customWidth="1"/>
    <col min="7" max="7" width="7.7109375" customWidth="1"/>
    <col min="8" max="8" width="9.42578125" customWidth="1"/>
    <col min="9" max="9" width="7.7109375" customWidth="1"/>
    <col min="10" max="10" width="8.42578125" customWidth="1"/>
    <col min="11" max="11" width="7.85546875" customWidth="1"/>
    <col min="12" max="12" width="8.140625" customWidth="1"/>
    <col min="13" max="13" width="7.7109375" customWidth="1"/>
    <col min="14" max="14" width="17" customWidth="1"/>
  </cols>
  <sheetData>
    <row r="1" spans="1:18" ht="14.25" x14ac:dyDescent="0.2">
      <c r="A1" s="5"/>
      <c r="B1" s="5"/>
      <c r="C1" s="5"/>
      <c r="D1" s="5"/>
      <c r="E1" s="5"/>
      <c r="F1" s="5"/>
      <c r="G1" s="5"/>
      <c r="H1" s="5"/>
      <c r="J1" s="1683" t="s">
        <v>319</v>
      </c>
      <c r="K1" s="1683"/>
      <c r="L1" s="1683"/>
      <c r="M1" s="1683"/>
      <c r="N1" s="1683"/>
      <c r="O1" s="1683"/>
      <c r="P1" s="1683"/>
      <c r="Q1" s="1683"/>
      <c r="R1" s="1683"/>
    </row>
    <row r="2" spans="1:18" x14ac:dyDescent="0.2">
      <c r="A2" s="5"/>
      <c r="B2" s="5"/>
      <c r="C2" s="5"/>
      <c r="D2" s="5"/>
      <c r="E2" s="5"/>
      <c r="F2" s="5"/>
      <c r="G2" s="5"/>
      <c r="H2" s="5"/>
      <c r="I2" s="1678" t="s">
        <v>320</v>
      </c>
      <c r="J2" s="1678"/>
      <c r="K2" s="1678"/>
      <c r="L2" s="1678"/>
      <c r="M2" s="1678"/>
      <c r="N2" s="1678"/>
      <c r="O2" s="1678"/>
      <c r="P2" s="1678"/>
      <c r="Q2" s="1678"/>
      <c r="R2" s="1679"/>
    </row>
    <row r="3" spans="1:18" x14ac:dyDescent="0.2">
      <c r="A3" s="5"/>
      <c r="B3" s="5"/>
      <c r="C3" s="5"/>
      <c r="D3" s="5"/>
      <c r="E3" s="5"/>
      <c r="F3" s="5"/>
      <c r="G3" s="5"/>
      <c r="H3" s="5"/>
      <c r="I3" s="1834" t="s">
        <v>321</v>
      </c>
      <c r="J3" s="1834"/>
      <c r="K3" s="1834"/>
      <c r="L3" s="1834"/>
      <c r="M3" s="1834"/>
      <c r="N3" s="1834"/>
      <c r="O3" s="1678"/>
      <c r="P3" s="1678"/>
      <c r="Q3" s="1680"/>
      <c r="R3" s="1680"/>
    </row>
    <row r="4" spans="1:18" x14ac:dyDescent="0.2">
      <c r="A4" s="5"/>
      <c r="B4" s="5"/>
      <c r="C4" s="5"/>
      <c r="D4" s="5"/>
      <c r="E4" s="5"/>
      <c r="F4" s="5"/>
      <c r="G4" s="5"/>
      <c r="H4" s="5"/>
      <c r="I4" s="1678" t="s">
        <v>322</v>
      </c>
      <c r="J4" s="1678"/>
      <c r="K4" s="1678"/>
      <c r="L4" s="1678"/>
      <c r="M4" s="1678"/>
      <c r="N4" s="1678"/>
      <c r="O4" s="1678"/>
      <c r="P4" s="1678"/>
      <c r="Q4" s="1679"/>
      <c r="R4" s="1679"/>
    </row>
    <row r="5" spans="1:18" x14ac:dyDescent="0.2">
      <c r="A5" s="5"/>
      <c r="B5" s="5"/>
      <c r="C5" s="5"/>
      <c r="D5" s="5"/>
      <c r="E5" s="5"/>
      <c r="F5" s="5"/>
      <c r="G5" s="5"/>
      <c r="H5" s="5"/>
      <c r="I5" s="1834" t="s">
        <v>323</v>
      </c>
      <c r="J5" s="1834"/>
      <c r="K5" s="1834"/>
      <c r="L5" s="1834"/>
      <c r="M5" s="1834"/>
      <c r="N5" s="1834"/>
      <c r="O5" s="1678"/>
      <c r="P5" s="1678"/>
      <c r="Q5" s="1679"/>
      <c r="R5" s="1679"/>
    </row>
    <row r="6" spans="1:18" ht="9" customHeight="1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/>
    </row>
    <row r="7" spans="1:18" ht="13.5" hidden="1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8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8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8" ht="18.75" x14ac:dyDescent="0.3">
      <c r="A10" s="1780" t="s">
        <v>305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8" ht="9" customHeight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8" ht="44.25" customHeight="1" thickBot="1" x14ac:dyDescent="0.25">
      <c r="A12" s="1781" t="s">
        <v>20</v>
      </c>
      <c r="B12" s="1783" t="s">
        <v>21</v>
      </c>
      <c r="C12" s="1785" t="s">
        <v>22</v>
      </c>
      <c r="D12" s="1787" t="s">
        <v>52</v>
      </c>
      <c r="E12" s="1788"/>
      <c r="F12" s="1789"/>
      <c r="G12" s="1790" t="s">
        <v>84</v>
      </c>
      <c r="H12" s="1790"/>
      <c r="I12" s="1791" t="s">
        <v>162</v>
      </c>
      <c r="J12" s="1792"/>
      <c r="K12" s="1790" t="s">
        <v>163</v>
      </c>
      <c r="L12" s="1792"/>
      <c r="M12" s="1793" t="s">
        <v>180</v>
      </c>
      <c r="N12" s="1792"/>
    </row>
    <row r="13" spans="1:18" ht="101.25" customHeight="1" thickBot="1" x14ac:dyDescent="0.25">
      <c r="A13" s="1782"/>
      <c r="B13" s="1784"/>
      <c r="C13" s="1786"/>
      <c r="D13" s="22" t="s">
        <v>27</v>
      </c>
      <c r="E13" s="23" t="s">
        <v>26</v>
      </c>
      <c r="F13" s="24" t="s">
        <v>181</v>
      </c>
      <c r="G13" s="333" t="s">
        <v>23</v>
      </c>
      <c r="H13" s="1095" t="s">
        <v>189</v>
      </c>
      <c r="I13" s="22" t="s">
        <v>23</v>
      </c>
      <c r="J13" s="24" t="s">
        <v>189</v>
      </c>
      <c r="K13" s="333" t="s">
        <v>23</v>
      </c>
      <c r="L13" s="1095" t="s">
        <v>189</v>
      </c>
      <c r="M13" s="22" t="s">
        <v>23</v>
      </c>
      <c r="N13" s="24" t="s">
        <v>189</v>
      </c>
    </row>
    <row r="14" spans="1:18" ht="108.75" customHeight="1" thickBot="1" x14ac:dyDescent="0.25">
      <c r="A14" s="1794" t="s">
        <v>324</v>
      </c>
      <c r="B14" s="1795"/>
      <c r="C14" s="1795"/>
      <c r="D14" s="1795"/>
      <c r="E14" s="1795"/>
      <c r="F14" s="1795"/>
      <c r="G14" s="1795"/>
      <c r="H14" s="1795"/>
      <c r="I14" s="1795"/>
      <c r="J14" s="1795"/>
      <c r="K14" s="1795"/>
      <c r="L14" s="1795"/>
      <c r="M14" s="1795"/>
      <c r="N14" s="1796"/>
    </row>
    <row r="15" spans="1:18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8" ht="23.25" customHeight="1" thickBot="1" x14ac:dyDescent="0.25">
      <c r="A16" s="1800" t="s">
        <v>30</v>
      </c>
      <c r="B16" s="1801"/>
      <c r="C16" s="1801"/>
      <c r="D16" s="1801"/>
      <c r="E16" s="1801"/>
      <c r="F16" s="1801"/>
      <c r="G16" s="1801"/>
      <c r="H16" s="1801"/>
      <c r="I16" s="1801"/>
      <c r="J16" s="1801"/>
      <c r="K16" s="1801"/>
      <c r="L16" s="1801"/>
      <c r="M16" s="1801"/>
      <c r="N16" s="1802"/>
    </row>
    <row r="17" spans="1:14" ht="58.15" customHeight="1" thickBot="1" x14ac:dyDescent="0.25">
      <c r="A17" s="524" t="s">
        <v>78</v>
      </c>
      <c r="B17" s="858" t="s">
        <v>87</v>
      </c>
      <c r="C17" s="401">
        <v>2</v>
      </c>
      <c r="D17" s="406">
        <v>2230</v>
      </c>
      <c r="E17" s="354">
        <v>3010</v>
      </c>
      <c r="F17" s="360">
        <v>1580</v>
      </c>
      <c r="G17" s="404">
        <v>1770</v>
      </c>
      <c r="H17" s="402">
        <v>1220</v>
      </c>
      <c r="I17" s="406">
        <v>2000</v>
      </c>
      <c r="J17" s="355">
        <v>1340</v>
      </c>
      <c r="K17" s="404">
        <v>2040</v>
      </c>
      <c r="L17" s="859">
        <v>1370</v>
      </c>
      <c r="M17" s="584">
        <v>2060</v>
      </c>
      <c r="N17" s="355">
        <v>1390</v>
      </c>
    </row>
    <row r="18" spans="1:14" ht="50.25" customHeight="1" thickBot="1" x14ac:dyDescent="0.25">
      <c r="A18" s="1781" t="s">
        <v>20</v>
      </c>
      <c r="B18" s="1783" t="s">
        <v>21</v>
      </c>
      <c r="C18" s="1785" t="s">
        <v>22</v>
      </c>
      <c r="D18" s="1787" t="s">
        <v>52</v>
      </c>
      <c r="E18" s="1788"/>
      <c r="F18" s="1789"/>
      <c r="G18" s="1790" t="s">
        <v>84</v>
      </c>
      <c r="H18" s="1790"/>
      <c r="I18" s="1791" t="s">
        <v>162</v>
      </c>
      <c r="J18" s="1792"/>
      <c r="K18" s="1790" t="s">
        <v>163</v>
      </c>
      <c r="L18" s="1792"/>
      <c r="M18" s="1793" t="s">
        <v>180</v>
      </c>
      <c r="N18" s="1792"/>
    </row>
    <row r="19" spans="1:14" ht="51.75" customHeight="1" thickBot="1" x14ac:dyDescent="0.25">
      <c r="A19" s="1782"/>
      <c r="B19" s="1784"/>
      <c r="C19" s="1786"/>
      <c r="D19" s="22" t="s">
        <v>27</v>
      </c>
      <c r="E19" s="23" t="s">
        <v>26</v>
      </c>
      <c r="F19" s="24" t="s">
        <v>189</v>
      </c>
      <c r="G19" s="22" t="s">
        <v>23</v>
      </c>
      <c r="H19" s="24" t="s">
        <v>189</v>
      </c>
      <c r="I19" s="22" t="s">
        <v>23</v>
      </c>
      <c r="J19" s="1095" t="s">
        <v>189</v>
      </c>
      <c r="K19" s="22" t="s">
        <v>23</v>
      </c>
      <c r="L19" s="24" t="s">
        <v>189</v>
      </c>
      <c r="M19" s="22" t="s">
        <v>23</v>
      </c>
      <c r="N19" s="24" t="s">
        <v>189</v>
      </c>
    </row>
    <row r="20" spans="1:14" ht="66" customHeight="1" thickBot="1" x14ac:dyDescent="0.25">
      <c r="A20" s="876" t="s">
        <v>44</v>
      </c>
      <c r="B20" s="223" t="s">
        <v>88</v>
      </c>
      <c r="C20" s="401">
        <v>2</v>
      </c>
      <c r="D20" s="406">
        <v>2440</v>
      </c>
      <c r="E20" s="354">
        <v>3060</v>
      </c>
      <c r="F20" s="360">
        <v>1580</v>
      </c>
      <c r="G20" s="404">
        <v>1940</v>
      </c>
      <c r="H20" s="402">
        <v>1220</v>
      </c>
      <c r="I20" s="406">
        <v>2190</v>
      </c>
      <c r="J20" s="355">
        <v>1340</v>
      </c>
      <c r="K20" s="404">
        <v>2230</v>
      </c>
      <c r="L20" s="859">
        <v>1370</v>
      </c>
      <c r="M20" s="584">
        <v>2250</v>
      </c>
      <c r="N20" s="355">
        <v>1390</v>
      </c>
    </row>
    <row r="21" spans="1:14" ht="78" customHeight="1" thickBot="1" x14ac:dyDescent="0.25">
      <c r="A21" s="1606" t="s">
        <v>243</v>
      </c>
      <c r="B21" s="585" t="s">
        <v>241</v>
      </c>
      <c r="C21" s="931">
        <v>1</v>
      </c>
      <c r="D21" s="406"/>
      <c r="E21" s="1654">
        <v>2790</v>
      </c>
      <c r="F21" s="360">
        <v>1580</v>
      </c>
      <c r="G21" s="404"/>
      <c r="H21" s="402">
        <v>1220</v>
      </c>
      <c r="I21" s="406"/>
      <c r="J21" s="355">
        <v>1340</v>
      </c>
      <c r="K21" s="404"/>
      <c r="L21" s="859">
        <v>1370</v>
      </c>
      <c r="M21" s="865"/>
      <c r="N21" s="355">
        <v>1390</v>
      </c>
    </row>
    <row r="22" spans="1:14" ht="44.45" customHeight="1" thickBot="1" x14ac:dyDescent="0.25">
      <c r="A22" s="937" t="s">
        <v>242</v>
      </c>
      <c r="B22" s="548" t="s">
        <v>68</v>
      </c>
      <c r="C22" s="925">
        <v>1</v>
      </c>
      <c r="D22" s="867"/>
      <c r="E22" s="1654">
        <v>3060</v>
      </c>
      <c r="F22" s="360">
        <v>1580</v>
      </c>
      <c r="G22" s="404"/>
      <c r="H22" s="402">
        <v>1220</v>
      </c>
      <c r="I22" s="406"/>
      <c r="J22" s="355">
        <v>1340</v>
      </c>
      <c r="K22" s="404"/>
      <c r="L22" s="859">
        <v>1370</v>
      </c>
      <c r="M22" s="865"/>
      <c r="N22" s="355">
        <v>1390</v>
      </c>
    </row>
    <row r="23" spans="1:14" ht="61.5" customHeight="1" thickBot="1" x14ac:dyDescent="0.25">
      <c r="A23" s="1606" t="s">
        <v>133</v>
      </c>
      <c r="B23" s="585" t="s">
        <v>134</v>
      </c>
      <c r="C23" s="859">
        <v>1</v>
      </c>
      <c r="D23" s="407"/>
      <c r="E23" s="1655">
        <v>3400</v>
      </c>
      <c r="F23" s="360">
        <v>1580</v>
      </c>
      <c r="G23" s="404"/>
      <c r="H23" s="402">
        <v>1220</v>
      </c>
      <c r="I23" s="406"/>
      <c r="J23" s="355">
        <v>1340</v>
      </c>
      <c r="K23" s="404"/>
      <c r="L23" s="859">
        <v>1370</v>
      </c>
      <c r="M23" s="865"/>
      <c r="N23" s="355">
        <v>1390</v>
      </c>
    </row>
    <row r="24" spans="1:14" ht="75.75" customHeight="1" thickBot="1" x14ac:dyDescent="0.25">
      <c r="A24" s="876" t="s">
        <v>255</v>
      </c>
      <c r="B24" s="585" t="s">
        <v>61</v>
      </c>
      <c r="C24" s="402">
        <v>1</v>
      </c>
      <c r="D24" s="406"/>
      <c r="E24" s="354">
        <v>2440</v>
      </c>
      <c r="F24" s="360"/>
      <c r="G24" s="404"/>
      <c r="H24" s="402"/>
      <c r="I24" s="406"/>
      <c r="J24" s="355"/>
      <c r="K24" s="404"/>
      <c r="L24" s="859"/>
      <c r="M24" s="584"/>
      <c r="N24" s="355"/>
    </row>
    <row r="25" spans="1:14" ht="21" customHeight="1" thickBot="1" x14ac:dyDescent="0.25">
      <c r="A25" s="1800" t="s">
        <v>54</v>
      </c>
      <c r="B25" s="1801"/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2"/>
    </row>
    <row r="26" spans="1:14" ht="57" customHeight="1" thickBot="1" x14ac:dyDescent="0.3">
      <c r="A26" s="876" t="s">
        <v>79</v>
      </c>
      <c r="B26" s="223" t="s">
        <v>166</v>
      </c>
      <c r="C26" s="871">
        <v>2</v>
      </c>
      <c r="D26" s="872">
        <v>3020</v>
      </c>
      <c r="E26" s="400">
        <v>4230</v>
      </c>
      <c r="F26" s="360">
        <v>1580</v>
      </c>
      <c r="G26" s="404">
        <v>2390</v>
      </c>
      <c r="H26" s="402">
        <v>1220</v>
      </c>
      <c r="I26" s="872">
        <v>2690</v>
      </c>
      <c r="J26" s="355">
        <v>1340</v>
      </c>
      <c r="K26" s="410">
        <v>2740</v>
      </c>
      <c r="L26" s="859">
        <v>1370</v>
      </c>
      <c r="M26" s="584">
        <v>2720</v>
      </c>
      <c r="N26" s="355">
        <v>1390</v>
      </c>
    </row>
    <row r="27" spans="1:14" ht="64.150000000000006" customHeight="1" thickBot="1" x14ac:dyDescent="0.25">
      <c r="A27" s="876" t="s">
        <v>137</v>
      </c>
      <c r="B27" s="585" t="s">
        <v>172</v>
      </c>
      <c r="C27" s="874">
        <v>2</v>
      </c>
      <c r="D27" s="872">
        <v>3190</v>
      </c>
      <c r="E27" s="400">
        <v>4470</v>
      </c>
      <c r="F27" s="360">
        <v>1580</v>
      </c>
      <c r="G27" s="404">
        <v>2540</v>
      </c>
      <c r="H27" s="402">
        <v>1220</v>
      </c>
      <c r="I27" s="872">
        <v>2840</v>
      </c>
      <c r="J27" s="355">
        <v>1340</v>
      </c>
      <c r="K27" s="410">
        <v>2890</v>
      </c>
      <c r="L27" s="859">
        <v>1370</v>
      </c>
      <c r="M27" s="584">
        <v>2920</v>
      </c>
      <c r="N27" s="355">
        <v>1390</v>
      </c>
    </row>
    <row r="28" spans="1:14" ht="64.150000000000006" customHeight="1" thickBot="1" x14ac:dyDescent="0.25">
      <c r="A28" s="1781" t="s">
        <v>20</v>
      </c>
      <c r="B28" s="1783" t="s">
        <v>21</v>
      </c>
      <c r="C28" s="1785" t="s">
        <v>22</v>
      </c>
      <c r="D28" s="1787" t="s">
        <v>52</v>
      </c>
      <c r="E28" s="1788"/>
      <c r="F28" s="1789"/>
      <c r="G28" s="1790" t="s">
        <v>84</v>
      </c>
      <c r="H28" s="1790"/>
      <c r="I28" s="1791" t="s">
        <v>162</v>
      </c>
      <c r="J28" s="1792"/>
      <c r="K28" s="1790" t="s">
        <v>163</v>
      </c>
      <c r="L28" s="1792"/>
      <c r="M28" s="1793" t="s">
        <v>180</v>
      </c>
      <c r="N28" s="1792"/>
    </row>
    <row r="29" spans="1:14" ht="64.150000000000006" customHeight="1" thickBot="1" x14ac:dyDescent="0.25">
      <c r="A29" s="1782"/>
      <c r="B29" s="1784"/>
      <c r="C29" s="1786"/>
      <c r="D29" s="22" t="s">
        <v>27</v>
      </c>
      <c r="E29" s="23" t="s">
        <v>26</v>
      </c>
      <c r="F29" s="24" t="s">
        <v>189</v>
      </c>
      <c r="G29" s="22" t="s">
        <v>23</v>
      </c>
      <c r="H29" s="24" t="s">
        <v>189</v>
      </c>
      <c r="I29" s="22" t="s">
        <v>23</v>
      </c>
      <c r="J29" s="1095" t="s">
        <v>189</v>
      </c>
      <c r="K29" s="22" t="s">
        <v>23</v>
      </c>
      <c r="L29" s="24" t="s">
        <v>189</v>
      </c>
      <c r="M29" s="22" t="s">
        <v>23</v>
      </c>
      <c r="N29" s="24" t="s">
        <v>189</v>
      </c>
    </row>
    <row r="30" spans="1:14" ht="27.75" customHeight="1" thickBot="1" x14ac:dyDescent="0.25">
      <c r="A30" s="1804" t="s">
        <v>80</v>
      </c>
      <c r="B30" s="1805"/>
      <c r="C30" s="1805"/>
      <c r="D30" s="1805"/>
      <c r="E30" s="1805"/>
      <c r="F30" s="1805"/>
      <c r="G30" s="1805"/>
      <c r="H30" s="1805"/>
      <c r="I30" s="1805"/>
      <c r="J30" s="1805"/>
      <c r="K30" s="1805"/>
      <c r="L30" s="1805"/>
      <c r="M30" s="1805"/>
      <c r="N30" s="1806"/>
    </row>
    <row r="31" spans="1:14" ht="67.5" customHeight="1" thickBot="1" x14ac:dyDescent="0.25">
      <c r="A31" s="872" t="s">
        <v>24</v>
      </c>
      <c r="B31" s="585" t="s">
        <v>173</v>
      </c>
      <c r="C31" s="408">
        <v>2</v>
      </c>
      <c r="D31" s="406">
        <v>4170</v>
      </c>
      <c r="E31" s="354">
        <v>5840</v>
      </c>
      <c r="F31" s="360">
        <v>2290</v>
      </c>
      <c r="G31" s="404">
        <v>3340</v>
      </c>
      <c r="H31" s="402">
        <v>1390</v>
      </c>
      <c r="I31" s="406">
        <v>3690</v>
      </c>
      <c r="J31" s="360">
        <v>1540</v>
      </c>
      <c r="K31" s="404">
        <v>3740</v>
      </c>
      <c r="L31" s="402">
        <v>1590</v>
      </c>
      <c r="M31" s="584">
        <v>3870</v>
      </c>
      <c r="N31" s="355">
        <v>1520</v>
      </c>
    </row>
    <row r="32" spans="1:14" ht="65.25" customHeight="1" thickBot="1" x14ac:dyDescent="0.25">
      <c r="A32" s="1099" t="s">
        <v>14</v>
      </c>
      <c r="B32" s="550" t="s">
        <v>174</v>
      </c>
      <c r="C32" s="677">
        <v>2</v>
      </c>
      <c r="D32" s="406">
        <v>4570</v>
      </c>
      <c r="E32" s="354">
        <v>6400</v>
      </c>
      <c r="F32" s="360">
        <v>2510</v>
      </c>
      <c r="G32" s="404">
        <v>3640</v>
      </c>
      <c r="H32" s="402">
        <v>1540</v>
      </c>
      <c r="I32" s="406">
        <v>4040</v>
      </c>
      <c r="J32" s="360">
        <v>1740</v>
      </c>
      <c r="K32" s="404">
        <v>4090</v>
      </c>
      <c r="L32" s="402">
        <v>1790</v>
      </c>
      <c r="M32" s="1096">
        <v>4220</v>
      </c>
      <c r="N32" s="367">
        <v>1720</v>
      </c>
    </row>
    <row r="33" spans="1:14" ht="66.75" customHeight="1" thickBot="1" x14ac:dyDescent="0.25">
      <c r="A33" s="584" t="s">
        <v>145</v>
      </c>
      <c r="B33" s="585" t="s">
        <v>175</v>
      </c>
      <c r="C33" s="880">
        <v>2</v>
      </c>
      <c r="D33" s="407">
        <v>4920</v>
      </c>
      <c r="E33" s="361">
        <v>6890</v>
      </c>
      <c r="F33" s="362">
        <v>2710</v>
      </c>
      <c r="G33" s="405">
        <v>3940</v>
      </c>
      <c r="H33" s="403">
        <v>1740</v>
      </c>
      <c r="I33" s="407">
        <v>4390</v>
      </c>
      <c r="J33" s="362">
        <v>1890</v>
      </c>
      <c r="K33" s="405">
        <v>4440</v>
      </c>
      <c r="L33" s="403">
        <v>1940</v>
      </c>
      <c r="M33" s="584">
        <v>4620</v>
      </c>
      <c r="N33" s="355">
        <v>1870</v>
      </c>
    </row>
    <row r="34" spans="1:14" ht="66" customHeight="1" thickBot="1" x14ac:dyDescent="0.25">
      <c r="A34" s="1397" t="s">
        <v>146</v>
      </c>
      <c r="B34" s="1264" t="s">
        <v>175</v>
      </c>
      <c r="C34" s="1396">
        <v>2</v>
      </c>
      <c r="D34" s="407">
        <v>7190</v>
      </c>
      <c r="E34" s="361">
        <v>10070</v>
      </c>
      <c r="F34" s="362">
        <v>3950</v>
      </c>
      <c r="G34" s="405">
        <v>5790</v>
      </c>
      <c r="H34" s="403">
        <v>2730</v>
      </c>
      <c r="I34" s="407">
        <v>6370</v>
      </c>
      <c r="J34" s="362">
        <v>2960</v>
      </c>
      <c r="K34" s="405">
        <v>6450</v>
      </c>
      <c r="L34" s="403">
        <v>3000</v>
      </c>
      <c r="M34" s="1397">
        <v>6780</v>
      </c>
      <c r="N34" s="389">
        <v>3020</v>
      </c>
    </row>
    <row r="35" spans="1:14" ht="37.5" customHeight="1" x14ac:dyDescent="0.3">
      <c r="A35" s="219" t="s">
        <v>82</v>
      </c>
      <c r="B35" s="220"/>
      <c r="C35" s="220"/>
      <c r="D35" s="220"/>
      <c r="E35" s="220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9.899999999999999" customHeight="1" x14ac:dyDescent="0.25">
      <c r="A36" s="16" t="s">
        <v>12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0.45" customHeight="1" x14ac:dyDescent="0.25">
      <c r="A37" s="1807" t="s">
        <v>81</v>
      </c>
      <c r="B37" s="1807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591"/>
      <c r="N37" s="1591"/>
    </row>
    <row r="38" spans="1:14" ht="24.6" customHeight="1" x14ac:dyDescent="0.25">
      <c r="A38" s="16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6.45" customHeight="1" x14ac:dyDescent="0.25">
      <c r="A39" s="16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4" customHeight="1" x14ac:dyDescent="0.25">
      <c r="A40" s="16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0.45" customHeight="1" x14ac:dyDescent="0.25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7" customHeight="1" x14ac:dyDescent="0.25">
      <c r="A42" s="1808" t="s">
        <v>83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591"/>
      <c r="N42" s="1591"/>
    </row>
    <row r="43" spans="1:14" ht="42" customHeight="1" x14ac:dyDescent="0.2">
      <c r="A43" s="1809" t="s">
        <v>55</v>
      </c>
      <c r="B43" s="1809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</row>
    <row r="44" spans="1:14" ht="54.75" customHeight="1" x14ac:dyDescent="0.2">
      <c r="A44" s="1803" t="s">
        <v>147</v>
      </c>
      <c r="B44" s="1803"/>
      <c r="C44" s="1803"/>
      <c r="D44" s="1803"/>
      <c r="E44" s="1803"/>
      <c r="F44" s="1803"/>
      <c r="G44" s="1803"/>
      <c r="H44" s="1803"/>
      <c r="I44" s="1803"/>
      <c r="J44" s="1803"/>
      <c r="K44" s="1803"/>
      <c r="L44" s="1803"/>
      <c r="M44" s="1803"/>
      <c r="N44" s="1803"/>
    </row>
    <row r="45" spans="1:14" ht="17.25" customHeight="1" x14ac:dyDescent="0.2">
      <c r="A45" s="1803" t="s">
        <v>50</v>
      </c>
      <c r="B45" s="1803"/>
      <c r="C45" s="1803"/>
      <c r="D45" s="1803"/>
      <c r="E45" s="1803"/>
      <c r="F45" s="1803"/>
      <c r="G45" s="1803"/>
      <c r="H45" s="1803"/>
      <c r="I45" s="1803"/>
      <c r="J45" s="1803"/>
      <c r="K45" s="1803"/>
      <c r="L45" s="1803"/>
      <c r="M45" s="1803"/>
      <c r="N45" s="1803"/>
    </row>
    <row r="46" spans="1:14" ht="64.5" customHeight="1" x14ac:dyDescent="0.2">
      <c r="A46" s="1803" t="s">
        <v>313</v>
      </c>
      <c r="B46" s="1803"/>
      <c r="C46" s="1803"/>
      <c r="D46" s="1803"/>
      <c r="E46" s="1803"/>
      <c r="F46" s="1803"/>
      <c r="G46" s="1803"/>
      <c r="H46" s="1803"/>
      <c r="I46" s="1803"/>
      <c r="J46" s="1803"/>
      <c r="K46" s="1803"/>
      <c r="L46" s="1803"/>
      <c r="M46" s="1803"/>
      <c r="N46" s="1803"/>
    </row>
    <row r="47" spans="1:14" ht="3" customHeight="1" thickBot="1" x14ac:dyDescent="0.3">
      <c r="A47" s="1594"/>
      <c r="B47" s="1594"/>
      <c r="C47" s="1594"/>
      <c r="D47" s="1594"/>
      <c r="E47" s="1594"/>
      <c r="F47" s="1594"/>
      <c r="G47" s="1594"/>
      <c r="H47" s="1594"/>
      <c r="I47" s="1594"/>
      <c r="J47" s="1594"/>
      <c r="K47" s="1594"/>
      <c r="L47" s="1594"/>
      <c r="M47" s="1594"/>
      <c r="N47" s="1594"/>
    </row>
    <row r="48" spans="1:14" ht="47.25" customHeight="1" thickBot="1" x14ac:dyDescent="0.25">
      <c r="A48" s="1810" t="s">
        <v>20</v>
      </c>
      <c r="B48" s="1812" t="s">
        <v>21</v>
      </c>
      <c r="C48" s="1814" t="s">
        <v>22</v>
      </c>
      <c r="D48" s="1816" t="s">
        <v>52</v>
      </c>
      <c r="E48" s="1817"/>
      <c r="F48" s="1818"/>
      <c r="G48" s="1817" t="s">
        <v>84</v>
      </c>
      <c r="H48" s="1817"/>
      <c r="I48" s="1816" t="s">
        <v>162</v>
      </c>
      <c r="J48" s="1818"/>
      <c r="K48" s="1817" t="s">
        <v>163</v>
      </c>
      <c r="L48" s="1818"/>
      <c r="M48" s="1814" t="s">
        <v>180</v>
      </c>
      <c r="N48" s="1818"/>
    </row>
    <row r="49" spans="1:17" ht="63.75" customHeight="1" thickBot="1" x14ac:dyDescent="0.25">
      <c r="A49" s="1811"/>
      <c r="B49" s="1813"/>
      <c r="C49" s="1815"/>
      <c r="D49" s="1704" t="s">
        <v>27</v>
      </c>
      <c r="E49" s="1705" t="s">
        <v>26</v>
      </c>
      <c r="F49" s="1706" t="s">
        <v>189</v>
      </c>
      <c r="G49" s="1704" t="s">
        <v>23</v>
      </c>
      <c r="H49" s="1706" t="s">
        <v>189</v>
      </c>
      <c r="I49" s="1704" t="s">
        <v>23</v>
      </c>
      <c r="J49" s="1707" t="s">
        <v>189</v>
      </c>
      <c r="K49" s="1704" t="s">
        <v>23</v>
      </c>
      <c r="L49" s="1706" t="s">
        <v>189</v>
      </c>
      <c r="M49" s="1704" t="s">
        <v>23</v>
      </c>
      <c r="N49" s="1706" t="s">
        <v>189</v>
      </c>
    </row>
    <row r="50" spans="1:17" ht="24" customHeight="1" thickBot="1" x14ac:dyDescent="0.25">
      <c r="A50" s="1827" t="s">
        <v>92</v>
      </c>
      <c r="B50" s="1828"/>
      <c r="C50" s="1828"/>
      <c r="D50" s="1828"/>
      <c r="E50" s="1828"/>
      <c r="F50" s="1828"/>
      <c r="G50" s="1828"/>
      <c r="H50" s="1828"/>
      <c r="I50" s="1828"/>
      <c r="J50" s="1828"/>
      <c r="K50" s="1828"/>
      <c r="L50" s="1828"/>
      <c r="M50" s="1828"/>
      <c r="N50" s="1829"/>
    </row>
    <row r="51" spans="1:17" ht="21" customHeight="1" thickBot="1" x14ac:dyDescent="0.25">
      <c r="A51" s="1800" t="s">
        <v>30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2"/>
    </row>
    <row r="52" spans="1:17" ht="71.45" customHeight="1" thickBot="1" x14ac:dyDescent="0.25">
      <c r="A52" s="1606" t="s">
        <v>46</v>
      </c>
      <c r="B52" s="585" t="s">
        <v>89</v>
      </c>
      <c r="C52" s="1411">
        <v>2</v>
      </c>
      <c r="D52" s="407">
        <v>3310</v>
      </c>
      <c r="E52" s="361">
        <v>4470</v>
      </c>
      <c r="F52" s="360">
        <v>2660</v>
      </c>
      <c r="G52" s="404">
        <v>2680</v>
      </c>
      <c r="H52" s="402">
        <v>2130</v>
      </c>
      <c r="I52" s="406">
        <v>2910</v>
      </c>
      <c r="J52" s="360">
        <v>2250</v>
      </c>
      <c r="K52" s="404">
        <v>2950</v>
      </c>
      <c r="L52" s="402">
        <v>2280</v>
      </c>
      <c r="M52" s="406">
        <v>3140</v>
      </c>
      <c r="N52" s="360">
        <v>2470</v>
      </c>
    </row>
    <row r="53" spans="1:17" ht="63" customHeight="1" thickBot="1" x14ac:dyDescent="0.25">
      <c r="A53" s="1231" t="s">
        <v>44</v>
      </c>
      <c r="B53" s="550" t="s">
        <v>88</v>
      </c>
      <c r="C53" s="284">
        <v>2</v>
      </c>
      <c r="D53" s="1099">
        <v>3520</v>
      </c>
      <c r="E53" s="1239">
        <v>4140</v>
      </c>
      <c r="F53" s="1240">
        <v>2660</v>
      </c>
      <c r="G53" s="406">
        <v>2850</v>
      </c>
      <c r="H53" s="1498">
        <v>2130</v>
      </c>
      <c r="I53" s="1098">
        <v>3100</v>
      </c>
      <c r="J53" s="1216">
        <v>2250</v>
      </c>
      <c r="K53" s="406">
        <v>3140</v>
      </c>
      <c r="L53" s="1498">
        <v>2280</v>
      </c>
      <c r="M53" s="1099">
        <v>3330</v>
      </c>
      <c r="N53" s="1240">
        <v>2470</v>
      </c>
    </row>
    <row r="54" spans="1:17" ht="56.25" customHeight="1" thickBot="1" x14ac:dyDescent="0.25">
      <c r="A54" s="1606" t="s">
        <v>243</v>
      </c>
      <c r="B54" s="585" t="s">
        <v>241</v>
      </c>
      <c r="C54" s="1411">
        <v>1</v>
      </c>
      <c r="D54" s="187"/>
      <c r="E54" s="1655">
        <v>3870</v>
      </c>
      <c r="F54" s="360">
        <v>2660</v>
      </c>
      <c r="G54" s="404"/>
      <c r="H54" s="402">
        <v>2130</v>
      </c>
      <c r="I54" s="406"/>
      <c r="J54" s="360">
        <v>2250</v>
      </c>
      <c r="K54" s="404"/>
      <c r="L54" s="402">
        <v>2280</v>
      </c>
      <c r="M54" s="406"/>
      <c r="N54" s="360">
        <v>2470</v>
      </c>
    </row>
    <row r="55" spans="1:17" ht="57.75" customHeight="1" thickBot="1" x14ac:dyDescent="0.25">
      <c r="A55" s="1231" t="s">
        <v>242</v>
      </c>
      <c r="B55" s="550" t="s">
        <v>68</v>
      </c>
      <c r="C55" s="284">
        <v>1</v>
      </c>
      <c r="D55" s="1233"/>
      <c r="E55" s="1656">
        <v>4140</v>
      </c>
      <c r="F55" s="1240">
        <v>2660</v>
      </c>
      <c r="G55" s="1098"/>
      <c r="H55" s="1241">
        <v>2130</v>
      </c>
      <c r="I55" s="1099"/>
      <c r="J55" s="1240">
        <v>2250</v>
      </c>
      <c r="K55" s="1098"/>
      <c r="L55" s="1241">
        <v>2280</v>
      </c>
      <c r="M55" s="1099"/>
      <c r="N55" s="1240">
        <v>2470</v>
      </c>
    </row>
    <row r="56" spans="1:17" ht="63.75" customHeight="1" thickBot="1" x14ac:dyDescent="0.25">
      <c r="A56" s="1606" t="s">
        <v>165</v>
      </c>
      <c r="B56" s="585" t="s">
        <v>134</v>
      </c>
      <c r="C56" s="1411">
        <v>1</v>
      </c>
      <c r="D56" s="407"/>
      <c r="E56" s="1655">
        <v>4480</v>
      </c>
      <c r="F56" s="360">
        <v>2660</v>
      </c>
      <c r="G56" s="404"/>
      <c r="H56" s="402">
        <v>2130</v>
      </c>
      <c r="I56" s="406"/>
      <c r="J56" s="360">
        <v>2250</v>
      </c>
      <c r="K56" s="404"/>
      <c r="L56" s="402">
        <v>2280</v>
      </c>
      <c r="M56" s="406"/>
      <c r="N56" s="360">
        <v>2470</v>
      </c>
    </row>
    <row r="57" spans="1:17" ht="78" customHeight="1" thickBot="1" x14ac:dyDescent="0.25">
      <c r="A57" s="876" t="s">
        <v>255</v>
      </c>
      <c r="B57" s="1218" t="s">
        <v>61</v>
      </c>
      <c r="C57" s="1411">
        <v>1</v>
      </c>
      <c r="D57" s="187"/>
      <c r="E57" s="361">
        <v>3520</v>
      </c>
      <c r="F57" s="360"/>
      <c r="G57" s="404"/>
      <c r="H57" s="402"/>
      <c r="I57" s="406"/>
      <c r="J57" s="360"/>
      <c r="K57" s="404"/>
      <c r="L57" s="402"/>
      <c r="M57" s="406"/>
      <c r="N57" s="360"/>
    </row>
    <row r="58" spans="1:17" ht="4.5" hidden="1" customHeight="1" thickBot="1" x14ac:dyDescent="0.25">
      <c r="A58" s="1634"/>
      <c r="B58" s="1222"/>
      <c r="C58" s="102"/>
      <c r="D58" s="1213"/>
      <c r="E58" s="1214"/>
      <c r="F58" s="1216"/>
      <c r="G58" s="1216"/>
      <c r="H58" s="1216"/>
      <c r="I58" s="1216"/>
      <c r="J58" s="1216"/>
      <c r="K58" s="1216"/>
      <c r="L58" s="1216"/>
      <c r="M58" s="1216"/>
      <c r="N58" s="1216"/>
      <c r="O58" s="4"/>
      <c r="P58" s="4"/>
      <c r="Q58" s="4"/>
    </row>
    <row r="59" spans="1:17" ht="40.5" customHeight="1" thickBot="1" x14ac:dyDescent="0.25">
      <c r="A59" s="1781" t="s">
        <v>20</v>
      </c>
      <c r="B59" s="1783" t="s">
        <v>21</v>
      </c>
      <c r="C59" s="1793" t="s">
        <v>22</v>
      </c>
      <c r="D59" s="1791" t="s">
        <v>52</v>
      </c>
      <c r="E59" s="1790"/>
      <c r="F59" s="1792"/>
      <c r="G59" s="1790" t="s">
        <v>84</v>
      </c>
      <c r="H59" s="1790"/>
      <c r="I59" s="1791" t="s">
        <v>162</v>
      </c>
      <c r="J59" s="1792"/>
      <c r="K59" s="1790" t="s">
        <v>163</v>
      </c>
      <c r="L59" s="1792"/>
      <c r="M59" s="1793" t="s">
        <v>180</v>
      </c>
      <c r="N59" s="1792"/>
    </row>
    <row r="60" spans="1:17" ht="65.25" customHeight="1" thickBot="1" x14ac:dyDescent="0.25">
      <c r="A60" s="1782"/>
      <c r="B60" s="1784"/>
      <c r="C60" s="1830"/>
      <c r="D60" s="22" t="s">
        <v>27</v>
      </c>
      <c r="E60" s="23" t="s">
        <v>26</v>
      </c>
      <c r="F60" s="24" t="s">
        <v>189</v>
      </c>
      <c r="G60" s="22" t="s">
        <v>23</v>
      </c>
      <c r="H60" s="24" t="s">
        <v>189</v>
      </c>
      <c r="I60" s="22" t="s">
        <v>23</v>
      </c>
      <c r="J60" s="1095" t="s">
        <v>189</v>
      </c>
      <c r="K60" s="22" t="s">
        <v>23</v>
      </c>
      <c r="L60" s="24" t="s">
        <v>189</v>
      </c>
      <c r="M60" s="22" t="s">
        <v>23</v>
      </c>
      <c r="N60" s="24" t="s">
        <v>189</v>
      </c>
    </row>
    <row r="61" spans="1:17" ht="45" customHeight="1" thickBot="1" x14ac:dyDescent="0.25">
      <c r="A61" s="1800" t="s">
        <v>54</v>
      </c>
      <c r="B61" s="1801"/>
      <c r="C61" s="1801"/>
      <c r="D61" s="1801"/>
      <c r="E61" s="1801"/>
      <c r="F61" s="1801"/>
      <c r="G61" s="1801"/>
      <c r="H61" s="1801"/>
      <c r="I61" s="1801"/>
      <c r="J61" s="1801"/>
      <c r="K61" s="1801"/>
      <c r="L61" s="1801"/>
      <c r="M61" s="1801"/>
      <c r="N61" s="1802"/>
    </row>
    <row r="62" spans="1:17" ht="55.15" customHeight="1" thickBot="1" x14ac:dyDescent="0.25">
      <c r="A62" s="1585" t="s">
        <v>51</v>
      </c>
      <c r="B62" s="1227" t="s">
        <v>166</v>
      </c>
      <c r="C62" s="1496">
        <v>2</v>
      </c>
      <c r="D62" s="954">
        <v>4100</v>
      </c>
      <c r="E62" s="1497">
        <v>5700</v>
      </c>
      <c r="F62" s="365">
        <v>2660</v>
      </c>
      <c r="G62" s="934">
        <v>3300</v>
      </c>
      <c r="H62" s="935">
        <v>2130</v>
      </c>
      <c r="I62" s="936">
        <v>3600</v>
      </c>
      <c r="J62" s="365">
        <v>2250</v>
      </c>
      <c r="K62" s="934">
        <v>3650</v>
      </c>
      <c r="L62" s="935">
        <v>2280</v>
      </c>
      <c r="M62" s="936">
        <v>3800</v>
      </c>
      <c r="N62" s="365">
        <v>2470</v>
      </c>
    </row>
    <row r="63" spans="1:17" ht="66.75" customHeight="1" thickBot="1" x14ac:dyDescent="0.25">
      <c r="A63" s="1606" t="s">
        <v>136</v>
      </c>
      <c r="B63" s="585" t="s">
        <v>167</v>
      </c>
      <c r="C63" s="859">
        <v>2</v>
      </c>
      <c r="D63" s="407">
        <v>4270</v>
      </c>
      <c r="E63" s="361">
        <v>6000</v>
      </c>
      <c r="F63" s="360">
        <v>2660</v>
      </c>
      <c r="G63" s="404">
        <v>3450</v>
      </c>
      <c r="H63" s="402">
        <v>2130</v>
      </c>
      <c r="I63" s="406">
        <v>3750</v>
      </c>
      <c r="J63" s="360">
        <v>2250</v>
      </c>
      <c r="K63" s="404">
        <v>3800</v>
      </c>
      <c r="L63" s="402">
        <v>2280</v>
      </c>
      <c r="M63" s="406">
        <v>4000</v>
      </c>
      <c r="N63" s="360">
        <v>2470</v>
      </c>
    </row>
    <row r="64" spans="1:17" ht="28.15" customHeight="1" thickBot="1" x14ac:dyDescent="0.25">
      <c r="A64" s="1819" t="s">
        <v>95</v>
      </c>
      <c r="B64" s="1820"/>
      <c r="C64" s="1820"/>
      <c r="D64" s="1820"/>
      <c r="E64" s="1820"/>
      <c r="F64" s="1820"/>
      <c r="G64" s="1820"/>
      <c r="H64" s="1820"/>
      <c r="I64" s="1820"/>
      <c r="J64" s="1820"/>
      <c r="K64" s="1820"/>
      <c r="L64" s="1820"/>
      <c r="M64" s="1820"/>
      <c r="N64" s="1821"/>
    </row>
    <row r="65" spans="1:19" ht="63" customHeight="1" thickBot="1" x14ac:dyDescent="0.25">
      <c r="A65" s="954" t="s">
        <v>15</v>
      </c>
      <c r="B65" s="919" t="s">
        <v>168</v>
      </c>
      <c r="C65" s="972">
        <v>2</v>
      </c>
      <c r="D65" s="960">
        <v>5250</v>
      </c>
      <c r="E65" s="1217">
        <v>7350</v>
      </c>
      <c r="F65" s="1244">
        <v>2900</v>
      </c>
      <c r="G65" s="1245">
        <v>4250</v>
      </c>
      <c r="H65" s="1246">
        <v>2300</v>
      </c>
      <c r="I65" s="960">
        <v>4600</v>
      </c>
      <c r="J65" s="365">
        <v>2450</v>
      </c>
      <c r="K65" s="1245">
        <v>4650</v>
      </c>
      <c r="L65" s="1246">
        <v>2500</v>
      </c>
      <c r="M65" s="960">
        <v>4950</v>
      </c>
      <c r="N65" s="1244">
        <v>2600</v>
      </c>
    </row>
    <row r="66" spans="1:19" ht="63.75" customHeight="1" thickBot="1" x14ac:dyDescent="0.25">
      <c r="A66" s="407" t="s">
        <v>14</v>
      </c>
      <c r="B66" s="585" t="s">
        <v>169</v>
      </c>
      <c r="C66" s="971">
        <v>2</v>
      </c>
      <c r="D66" s="407">
        <v>5650</v>
      </c>
      <c r="E66" s="361">
        <v>7900</v>
      </c>
      <c r="F66" s="362">
        <v>3100</v>
      </c>
      <c r="G66" s="405">
        <v>4550</v>
      </c>
      <c r="H66" s="403">
        <v>2450</v>
      </c>
      <c r="I66" s="407">
        <v>4950</v>
      </c>
      <c r="J66" s="360">
        <v>2650</v>
      </c>
      <c r="K66" s="405">
        <v>5000</v>
      </c>
      <c r="L66" s="403">
        <v>2700</v>
      </c>
      <c r="M66" s="407">
        <v>5300</v>
      </c>
      <c r="N66" s="362">
        <v>2800</v>
      </c>
    </row>
    <row r="67" spans="1:19" ht="71.25" customHeight="1" thickBot="1" x14ac:dyDescent="0.25">
      <c r="A67" s="1096" t="s">
        <v>145</v>
      </c>
      <c r="B67" s="550" t="s">
        <v>170</v>
      </c>
      <c r="C67" s="1247">
        <v>2</v>
      </c>
      <c r="D67" s="1233">
        <v>6000</v>
      </c>
      <c r="E67" s="1234">
        <v>8400</v>
      </c>
      <c r="F67" s="1235">
        <v>3300</v>
      </c>
      <c r="G67" s="1236">
        <v>4850</v>
      </c>
      <c r="H67" s="1237">
        <v>2650</v>
      </c>
      <c r="I67" s="1233">
        <v>5300</v>
      </c>
      <c r="J67" s="1235">
        <v>2800</v>
      </c>
      <c r="K67" s="1236">
        <v>5350</v>
      </c>
      <c r="L67" s="1237">
        <v>2850</v>
      </c>
      <c r="M67" s="1233">
        <v>5700</v>
      </c>
      <c r="N67" s="1235">
        <v>2950</v>
      </c>
    </row>
    <row r="68" spans="1:19" ht="68.25" customHeight="1" thickBot="1" x14ac:dyDescent="0.25">
      <c r="A68" s="584" t="s">
        <v>146</v>
      </c>
      <c r="B68" s="585" t="s">
        <v>171</v>
      </c>
      <c r="C68" s="971">
        <v>2</v>
      </c>
      <c r="D68" s="407">
        <v>8270</v>
      </c>
      <c r="E68" s="361">
        <v>11580</v>
      </c>
      <c r="F68" s="362">
        <v>4550</v>
      </c>
      <c r="G68" s="405">
        <v>6700</v>
      </c>
      <c r="H68" s="403">
        <v>3640</v>
      </c>
      <c r="I68" s="407">
        <v>7280</v>
      </c>
      <c r="J68" s="362">
        <v>3870</v>
      </c>
      <c r="K68" s="405">
        <v>7360</v>
      </c>
      <c r="L68" s="403">
        <v>3910</v>
      </c>
      <c r="M68" s="407">
        <v>7860</v>
      </c>
      <c r="N68" s="362">
        <v>4100</v>
      </c>
    </row>
    <row r="69" spans="1:19" ht="20.25" customHeight="1" x14ac:dyDescent="0.25">
      <c r="A69" s="1822" t="s">
        <v>93</v>
      </c>
      <c r="B69" s="1823"/>
      <c r="C69" s="1823"/>
      <c r="D69" s="1823"/>
      <c r="E69" s="1823"/>
      <c r="F69" s="1823"/>
      <c r="G69" s="1823"/>
      <c r="H69" s="1823"/>
      <c r="I69" s="1823"/>
      <c r="J69" s="1823"/>
      <c r="K69" s="1823"/>
      <c r="L69" s="1823"/>
      <c r="M69" s="1590"/>
      <c r="N69" s="1590"/>
    </row>
    <row r="70" spans="1:19" ht="19.899999999999999" customHeight="1" x14ac:dyDescent="0.25">
      <c r="A70" s="1398" t="s">
        <v>12</v>
      </c>
      <c r="B70" s="1398"/>
      <c r="C70" s="1398"/>
      <c r="D70" s="1398"/>
      <c r="E70" s="1398"/>
      <c r="F70" s="1398"/>
      <c r="G70" s="1398"/>
      <c r="H70" s="1398"/>
      <c r="I70" s="1398"/>
      <c r="J70" s="1398"/>
      <c r="K70" s="1398"/>
      <c r="L70" s="1398"/>
      <c r="M70" s="16"/>
      <c r="N70" s="16"/>
    </row>
    <row r="71" spans="1:19" ht="19.899999999999999" customHeight="1" x14ac:dyDescent="0.25">
      <c r="A71" s="1824" t="s">
        <v>81</v>
      </c>
      <c r="B71" s="1824"/>
      <c r="C71" s="1824"/>
      <c r="D71" s="1824"/>
      <c r="E71" s="1824"/>
      <c r="F71" s="1824"/>
      <c r="G71" s="1824"/>
      <c r="H71" s="1824"/>
      <c r="I71" s="1824"/>
      <c r="J71" s="1824"/>
      <c r="K71" s="1824"/>
      <c r="L71" s="1824"/>
      <c r="M71" s="1591"/>
      <c r="N71" s="1591"/>
    </row>
    <row r="72" spans="1:19" ht="22.5" customHeight="1" x14ac:dyDescent="0.25">
      <c r="A72" s="1592" t="s">
        <v>36</v>
      </c>
      <c r="B72" s="1592"/>
      <c r="C72" s="1592"/>
      <c r="D72" s="1592"/>
      <c r="E72" s="1592"/>
      <c r="F72" s="1592"/>
      <c r="G72" s="1592"/>
      <c r="H72" s="1592"/>
      <c r="I72" s="1592"/>
      <c r="J72" s="1592"/>
      <c r="K72" s="1592"/>
      <c r="L72" s="1592"/>
      <c r="M72" s="1591"/>
      <c r="N72" s="1591"/>
    </row>
    <row r="73" spans="1:19" ht="20.45" customHeight="1" x14ac:dyDescent="0.25">
      <c r="A73" s="1398" t="s">
        <v>10</v>
      </c>
      <c r="B73" s="1398"/>
      <c r="C73" s="1398"/>
      <c r="D73" s="1398"/>
      <c r="E73" s="1398"/>
      <c r="F73" s="1398"/>
      <c r="G73" s="1398"/>
      <c r="H73" s="1398"/>
      <c r="I73" s="1398"/>
      <c r="J73" s="1398"/>
      <c r="K73" s="1398"/>
      <c r="L73" s="1398"/>
      <c r="M73" s="16"/>
      <c r="N73" s="16"/>
    </row>
    <row r="74" spans="1:19" ht="19.149999999999999" customHeight="1" x14ac:dyDescent="0.25">
      <c r="A74" s="1398" t="s">
        <v>11</v>
      </c>
      <c r="B74" s="1398"/>
      <c r="C74" s="1398"/>
      <c r="D74" s="1398"/>
      <c r="E74" s="1398"/>
      <c r="F74" s="1398"/>
      <c r="G74" s="1398"/>
      <c r="H74" s="1398"/>
      <c r="I74" s="1398"/>
      <c r="J74" s="1398"/>
      <c r="K74" s="1398"/>
      <c r="L74" s="1398"/>
      <c r="M74" s="16"/>
      <c r="N74" s="16"/>
    </row>
    <row r="75" spans="1:19" ht="20.25" customHeight="1" x14ac:dyDescent="0.25">
      <c r="A75" s="1398" t="s">
        <v>49</v>
      </c>
      <c r="B75" s="1398"/>
      <c r="C75" s="1398"/>
      <c r="D75" s="1398"/>
      <c r="E75" s="1398"/>
      <c r="F75" s="1398"/>
      <c r="G75" s="1398"/>
      <c r="H75" s="1398"/>
      <c r="I75" s="1398"/>
      <c r="J75" s="1398"/>
      <c r="K75" s="1398"/>
      <c r="L75" s="1398"/>
      <c r="M75" s="16"/>
      <c r="N75" s="16"/>
    </row>
    <row r="76" spans="1:19" ht="21" customHeight="1" x14ac:dyDescent="0.25">
      <c r="A76" s="1825" t="s">
        <v>83</v>
      </c>
      <c r="B76" s="1824"/>
      <c r="C76" s="1824"/>
      <c r="D76" s="1824"/>
      <c r="E76" s="1824"/>
      <c r="F76" s="1824"/>
      <c r="G76" s="1824"/>
      <c r="H76" s="1824"/>
      <c r="I76" s="1824"/>
      <c r="J76" s="1824"/>
      <c r="K76" s="1824"/>
      <c r="L76" s="1824"/>
      <c r="M76" s="1591"/>
      <c r="N76" s="1591"/>
    </row>
    <row r="77" spans="1:19" ht="44.25" customHeight="1" x14ac:dyDescent="0.2">
      <c r="A77" s="1826" t="s">
        <v>37</v>
      </c>
      <c r="B77" s="1826"/>
      <c r="C77" s="1826"/>
      <c r="D77" s="1826"/>
      <c r="E77" s="1826"/>
      <c r="F77" s="1826"/>
      <c r="G77" s="1826"/>
      <c r="H77" s="1826"/>
      <c r="I77" s="1826"/>
      <c r="J77" s="1826"/>
      <c r="K77" s="1826"/>
      <c r="L77" s="1826"/>
      <c r="M77" s="1597"/>
      <c r="N77" s="1597"/>
    </row>
    <row r="78" spans="1:19" ht="33.75" customHeight="1" x14ac:dyDescent="0.25">
      <c r="A78" s="1595"/>
      <c r="B78" s="1831" t="s">
        <v>276</v>
      </c>
      <c r="C78" s="1831"/>
      <c r="D78" s="1831"/>
      <c r="E78" s="1831"/>
      <c r="F78" s="1831"/>
      <c r="G78" s="1831"/>
      <c r="H78" s="1831"/>
      <c r="I78" s="1831"/>
      <c r="J78" s="1831"/>
      <c r="K78" s="1831"/>
      <c r="L78" s="1831"/>
      <c r="M78" s="1595" t="s">
        <v>219</v>
      </c>
      <c r="N78" s="1595"/>
    </row>
    <row r="79" spans="1:19" ht="15.75" customHeight="1" x14ac:dyDescent="0.25">
      <c r="A79" s="1595"/>
      <c r="B79" s="1831" t="s">
        <v>176</v>
      </c>
      <c r="C79" s="1831"/>
      <c r="D79" s="1831"/>
      <c r="E79" s="1831"/>
      <c r="F79" s="1831"/>
      <c r="G79" s="1831"/>
      <c r="H79" s="1831"/>
      <c r="I79" s="1831"/>
      <c r="J79" s="1831"/>
      <c r="K79" s="1831"/>
      <c r="L79" s="1831"/>
      <c r="M79" s="1595"/>
      <c r="N79" s="1595"/>
    </row>
    <row r="80" spans="1:19" ht="32.25" customHeight="1" x14ac:dyDescent="0.25">
      <c r="A80" s="1595"/>
      <c r="B80" s="1831" t="s">
        <v>277</v>
      </c>
      <c r="C80" s="1831"/>
      <c r="D80" s="1831"/>
      <c r="E80" s="1831"/>
      <c r="F80" s="1831"/>
      <c r="G80" s="1831"/>
      <c r="H80" s="1831"/>
      <c r="I80" s="1831"/>
      <c r="J80" s="1831"/>
      <c r="K80" s="1831"/>
      <c r="L80" s="1831"/>
      <c r="M80" s="1595"/>
      <c r="N80" s="1595"/>
      <c r="O80" s="1831"/>
      <c r="P80" s="1831"/>
      <c r="Q80" s="1831"/>
      <c r="R80" s="1831"/>
      <c r="S80" s="1831"/>
    </row>
    <row r="81" spans="1:19" ht="32.25" customHeight="1" x14ac:dyDescent="0.25">
      <c r="A81" s="1595"/>
      <c r="B81" s="1831" t="s">
        <v>278</v>
      </c>
      <c r="C81" s="1831"/>
      <c r="D81" s="1831"/>
      <c r="E81" s="1831"/>
      <c r="F81" s="1831"/>
      <c r="G81" s="1831"/>
      <c r="H81" s="1831"/>
      <c r="I81" s="1831"/>
      <c r="J81" s="1831"/>
      <c r="K81" s="1831"/>
      <c r="L81" s="1831"/>
      <c r="M81" s="1595"/>
      <c r="N81" s="1595"/>
      <c r="O81" s="1831"/>
      <c r="P81" s="1831"/>
      <c r="Q81" s="1831"/>
      <c r="R81" s="1831"/>
      <c r="S81" s="1831"/>
    </row>
    <row r="82" spans="1:19" ht="32.25" customHeight="1" x14ac:dyDescent="0.25">
      <c r="A82" s="1595"/>
      <c r="B82" s="1831" t="s">
        <v>279</v>
      </c>
      <c r="C82" s="1831"/>
      <c r="D82" s="1831"/>
      <c r="E82" s="1831"/>
      <c r="F82" s="1831"/>
      <c r="G82" s="1831"/>
      <c r="H82" s="1831"/>
      <c r="I82" s="1831"/>
      <c r="J82" s="1831"/>
      <c r="K82" s="1831"/>
      <c r="L82" s="1831"/>
      <c r="M82" s="1595"/>
      <c r="N82" s="1595"/>
      <c r="O82" s="1831"/>
      <c r="P82" s="1831"/>
      <c r="Q82" s="1831"/>
      <c r="R82" s="1831"/>
      <c r="S82" s="1831"/>
    </row>
    <row r="83" spans="1:19" ht="32.25" customHeight="1" x14ac:dyDescent="0.25">
      <c r="A83" s="1595"/>
      <c r="B83" s="1831" t="s">
        <v>280</v>
      </c>
      <c r="C83" s="1831"/>
      <c r="D83" s="1831"/>
      <c r="E83" s="1831"/>
      <c r="F83" s="1831"/>
      <c r="G83" s="1831"/>
      <c r="H83" s="1831"/>
      <c r="I83" s="1831"/>
      <c r="J83" s="1831"/>
      <c r="K83" s="1831"/>
      <c r="L83" s="1831"/>
      <c r="M83" s="1595"/>
      <c r="N83" s="1595"/>
      <c r="O83" s="1831"/>
      <c r="P83" s="1831"/>
      <c r="Q83" s="1831"/>
      <c r="R83" s="1831"/>
      <c r="S83" s="1831"/>
    </row>
    <row r="84" spans="1:19" ht="16.5" customHeight="1" x14ac:dyDescent="0.25">
      <c r="A84" s="1832" t="s">
        <v>2</v>
      </c>
      <c r="B84" s="1832"/>
      <c r="C84" s="1832"/>
      <c r="D84" s="1832"/>
      <c r="E84" s="1832"/>
      <c r="F84" s="1832"/>
      <c r="G84" s="1832"/>
      <c r="H84" s="1832"/>
      <c r="I84" s="1832"/>
      <c r="J84" s="1832"/>
      <c r="K84" s="1832"/>
      <c r="L84" s="1832"/>
      <c r="M84" s="1593"/>
      <c r="N84" s="1593"/>
      <c r="O84" s="1831"/>
      <c r="P84" s="1831"/>
      <c r="Q84" s="1831"/>
      <c r="R84" s="1831"/>
      <c r="S84" s="1831"/>
    </row>
    <row r="85" spans="1:19" ht="26.25" customHeight="1" x14ac:dyDescent="0.2">
      <c r="A85" s="1833" t="s">
        <v>187</v>
      </c>
      <c r="B85" s="1833"/>
      <c r="C85" s="1833"/>
      <c r="D85" s="1833"/>
      <c r="E85" s="1833"/>
      <c r="F85" s="1833"/>
      <c r="G85" s="1833"/>
      <c r="H85" s="1833"/>
      <c r="I85" s="1833"/>
      <c r="J85" s="1833"/>
      <c r="K85" s="1833"/>
      <c r="L85" s="1833"/>
      <c r="M85" s="1833"/>
      <c r="N85" s="1833"/>
      <c r="O85" s="1831"/>
      <c r="P85" s="1831"/>
      <c r="Q85" s="1831"/>
      <c r="R85" s="1831"/>
      <c r="S85" s="1831"/>
    </row>
    <row r="86" spans="1:19" ht="25.5" customHeight="1" x14ac:dyDescent="0.2">
      <c r="A86" s="1833" t="s">
        <v>281</v>
      </c>
      <c r="B86" s="1833"/>
      <c r="C86" s="1833"/>
      <c r="D86" s="1833"/>
      <c r="E86" s="1833"/>
      <c r="F86" s="1833"/>
      <c r="G86" s="1833"/>
      <c r="H86" s="1833"/>
      <c r="I86" s="1833"/>
      <c r="J86" s="1833"/>
      <c r="K86" s="1833"/>
      <c r="L86" s="1833"/>
      <c r="M86" s="1833"/>
      <c r="N86" s="1833"/>
    </row>
    <row r="87" spans="1:19" ht="60" customHeight="1" x14ac:dyDescent="0.2">
      <c r="A87" s="1833" t="s">
        <v>253</v>
      </c>
      <c r="B87" s="1833"/>
      <c r="C87" s="1833"/>
      <c r="D87" s="1833"/>
      <c r="E87" s="1833"/>
      <c r="F87" s="1833"/>
      <c r="G87" s="1833"/>
      <c r="H87" s="1833"/>
      <c r="I87" s="1833"/>
      <c r="J87" s="1833"/>
      <c r="K87" s="1833"/>
      <c r="L87" s="1833"/>
      <c r="M87" s="1833"/>
      <c r="N87" s="1833"/>
    </row>
    <row r="88" spans="1:19" ht="27" customHeight="1" x14ac:dyDescent="0.2">
      <c r="A88" s="1833" t="s">
        <v>50</v>
      </c>
      <c r="B88" s="1833"/>
      <c r="C88" s="1833"/>
      <c r="D88" s="1833"/>
      <c r="E88" s="1833"/>
      <c r="F88" s="1833"/>
      <c r="G88" s="1833"/>
      <c r="H88" s="1833"/>
      <c r="I88" s="1833"/>
      <c r="J88" s="1833"/>
      <c r="K88" s="1833"/>
      <c r="L88" s="1833"/>
      <c r="M88" s="1833"/>
      <c r="N88" s="1833"/>
    </row>
    <row r="89" spans="1:19" ht="70.5" customHeight="1" x14ac:dyDescent="0.2">
      <c r="A89" s="1833" t="s">
        <v>306</v>
      </c>
      <c r="B89" s="1833"/>
      <c r="C89" s="1833"/>
      <c r="D89" s="1833"/>
      <c r="E89" s="1833"/>
      <c r="F89" s="1833"/>
      <c r="G89" s="1833"/>
      <c r="H89" s="1833"/>
      <c r="I89" s="1833"/>
      <c r="J89" s="1833"/>
      <c r="K89" s="1833"/>
      <c r="L89" s="1833"/>
      <c r="M89" s="1833"/>
      <c r="N89" s="1833"/>
    </row>
    <row r="90" spans="1:19" ht="53.25" customHeight="1" x14ac:dyDescent="0.2">
      <c r="A90" s="1833" t="s">
        <v>273</v>
      </c>
      <c r="B90" s="1833"/>
      <c r="C90" s="1833"/>
      <c r="D90" s="1833"/>
      <c r="E90" s="1833"/>
      <c r="F90" s="1833"/>
      <c r="G90" s="1833"/>
      <c r="H90" s="1833"/>
      <c r="I90" s="1833"/>
      <c r="J90" s="1833"/>
      <c r="K90" s="1833"/>
      <c r="L90" s="1833"/>
      <c r="M90" s="1833"/>
      <c r="N90" s="1833"/>
    </row>
    <row r="91" spans="1:19" ht="27.75" customHeight="1" x14ac:dyDescent="0.2">
      <c r="A91" s="1833" t="s">
        <v>236</v>
      </c>
      <c r="B91" s="1833"/>
      <c r="C91" s="1833"/>
      <c r="D91" s="1833"/>
      <c r="E91" s="1833"/>
      <c r="F91" s="1833"/>
      <c r="G91" s="1833"/>
      <c r="H91" s="1833"/>
      <c r="I91" s="1833"/>
      <c r="J91" s="1833"/>
      <c r="K91" s="1833"/>
      <c r="L91" s="1833"/>
      <c r="M91" s="1833"/>
      <c r="N91" s="1833"/>
    </row>
    <row r="92" spans="1:19" ht="43.5" customHeight="1" x14ac:dyDescent="0.2">
      <c r="A92" s="1833" t="s">
        <v>96</v>
      </c>
      <c r="B92" s="1833"/>
      <c r="C92" s="1833"/>
      <c r="D92" s="1833"/>
      <c r="E92" s="1833"/>
      <c r="F92" s="1833"/>
      <c r="G92" s="1833"/>
      <c r="H92" s="1833"/>
      <c r="I92" s="1833"/>
      <c r="J92" s="1833"/>
      <c r="K92" s="1833"/>
      <c r="L92" s="1833"/>
      <c r="M92" s="1833"/>
      <c r="N92" s="1833"/>
    </row>
    <row r="93" spans="1:19" ht="24.75" customHeight="1" x14ac:dyDescent="0.25">
      <c r="A93" s="1833" t="s">
        <v>39</v>
      </c>
      <c r="B93" s="1833"/>
      <c r="C93" s="1833"/>
      <c r="D93" s="1833"/>
      <c r="E93" s="1833"/>
      <c r="F93" s="1833"/>
      <c r="G93" s="1833"/>
      <c r="H93" s="1833"/>
      <c r="I93" s="1833"/>
      <c r="J93" s="1833"/>
      <c r="K93" s="1833"/>
      <c r="L93" s="1833"/>
      <c r="M93" s="1594"/>
      <c r="N93" s="1594"/>
    </row>
    <row r="94" spans="1:19" ht="18.600000000000001" customHeight="1" x14ac:dyDescent="0.25">
      <c r="A94" s="1395"/>
      <c r="B94" s="1833" t="s">
        <v>296</v>
      </c>
      <c r="C94" s="1833"/>
      <c r="D94" s="1833"/>
      <c r="E94" s="1833"/>
      <c r="F94" s="1833"/>
      <c r="G94" s="1833"/>
      <c r="H94" s="1833"/>
      <c r="I94" s="1833"/>
      <c r="J94" s="1833"/>
      <c r="K94" s="1833"/>
      <c r="L94" s="1833"/>
      <c r="M94" s="1599"/>
      <c r="N94" s="1599"/>
    </row>
    <row r="95" spans="1:19" ht="18.600000000000001" customHeight="1" x14ac:dyDescent="0.25">
      <c r="A95" s="5"/>
      <c r="B95" s="1833" t="s">
        <v>19</v>
      </c>
      <c r="C95" s="1833"/>
      <c r="D95" s="1833"/>
      <c r="E95" s="1833"/>
      <c r="F95" s="1833"/>
      <c r="G95" s="1833"/>
      <c r="H95" s="1833"/>
      <c r="I95" s="1833"/>
      <c r="J95" s="1833"/>
      <c r="K95" s="1833"/>
      <c r="L95" s="1833"/>
      <c r="M95" s="1599"/>
      <c r="N95" s="1599"/>
    </row>
    <row r="96" spans="1:19" ht="18.75" customHeight="1" x14ac:dyDescent="0.25">
      <c r="A96" s="1841" t="s">
        <v>97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1594"/>
      <c r="N96" s="1594"/>
    </row>
    <row r="97" spans="1:18" ht="18.75" customHeight="1" x14ac:dyDescent="0.25">
      <c r="A97" s="1841" t="s">
        <v>266</v>
      </c>
      <c r="B97" s="1841"/>
      <c r="C97" s="1841"/>
      <c r="D97" s="1841"/>
      <c r="E97" s="1841"/>
      <c r="F97" s="1841"/>
      <c r="G97" s="1841"/>
      <c r="H97" s="1841"/>
      <c r="I97" s="1841"/>
      <c r="J97" s="1841"/>
      <c r="K97" s="1841"/>
      <c r="L97" s="1841"/>
      <c r="M97" s="1594"/>
      <c r="N97" s="1594"/>
    </row>
    <row r="98" spans="1:18" ht="171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8" ht="26.25" customHeight="1" x14ac:dyDescent="0.2">
      <c r="A99" s="5"/>
      <c r="B99" s="5"/>
      <c r="C99" s="5"/>
      <c r="D99" s="5"/>
      <c r="E99" s="5"/>
      <c r="F99" s="5"/>
      <c r="G99" s="5"/>
      <c r="H99" s="5"/>
      <c r="J99" s="1683" t="s">
        <v>309</v>
      </c>
      <c r="K99" s="1683"/>
      <c r="L99" s="1683"/>
      <c r="M99" s="1683"/>
      <c r="N99" s="1683"/>
      <c r="O99" s="1683"/>
      <c r="P99" s="1683"/>
      <c r="Q99" s="1683"/>
      <c r="R99" s="1683"/>
    </row>
    <row r="100" spans="1:18" ht="19.5" customHeight="1" x14ac:dyDescent="0.2">
      <c r="A100" s="5"/>
      <c r="B100" s="5"/>
      <c r="C100" s="5"/>
      <c r="D100" s="5"/>
      <c r="E100" s="5"/>
      <c r="F100" s="5"/>
      <c r="G100" s="5"/>
      <c r="H100" s="5"/>
      <c r="J100" s="1678" t="s">
        <v>307</v>
      </c>
      <c r="K100" s="1678"/>
      <c r="L100" s="1678"/>
      <c r="M100" s="1678"/>
      <c r="N100" s="1678"/>
      <c r="O100" s="1678"/>
      <c r="P100" s="1678"/>
      <c r="Q100" s="1679"/>
      <c r="R100" s="1679"/>
    </row>
    <row r="101" spans="1:18" ht="19.5" customHeight="1" x14ac:dyDescent="0.2">
      <c r="A101" s="5"/>
      <c r="B101" s="5"/>
      <c r="C101" s="5"/>
      <c r="D101" s="5"/>
      <c r="E101" s="5"/>
      <c r="F101" s="5"/>
      <c r="G101" s="5"/>
      <c r="H101" s="5"/>
      <c r="J101" s="1678" t="s">
        <v>308</v>
      </c>
      <c r="K101" s="1678"/>
      <c r="L101" s="1678"/>
      <c r="M101" s="1678"/>
      <c r="N101" s="1678"/>
      <c r="O101" s="1678"/>
      <c r="P101" s="1678"/>
      <c r="Q101" s="1680"/>
      <c r="R101" s="1680"/>
    </row>
    <row r="102" spans="1:18" ht="19.5" customHeight="1" x14ac:dyDescent="0.2">
      <c r="A102" s="5"/>
      <c r="B102" s="5"/>
      <c r="C102" s="5"/>
      <c r="D102" s="5"/>
      <c r="E102" s="5"/>
      <c r="F102" s="5"/>
      <c r="G102" s="5"/>
      <c r="H102" s="5"/>
      <c r="J102" s="1678" t="s">
        <v>310</v>
      </c>
      <c r="K102" s="1678"/>
      <c r="L102" s="1678"/>
      <c r="M102" s="1678"/>
      <c r="N102" s="1678"/>
      <c r="O102" s="1678"/>
      <c r="P102" s="1678"/>
      <c r="Q102" s="1679"/>
      <c r="R102" s="1679"/>
    </row>
    <row r="103" spans="1:18" ht="19.5" customHeight="1" x14ac:dyDescent="0.2">
      <c r="A103" s="5"/>
      <c r="B103" s="5"/>
      <c r="C103" s="5"/>
      <c r="D103" s="5"/>
      <c r="E103" s="5"/>
      <c r="F103" s="5"/>
      <c r="G103" s="5"/>
      <c r="H103" s="5"/>
      <c r="J103" s="1678" t="s">
        <v>311</v>
      </c>
      <c r="K103" s="1678"/>
      <c r="L103" s="1678"/>
      <c r="M103" s="1678"/>
      <c r="N103" s="1678"/>
      <c r="O103" s="1678"/>
      <c r="P103" s="1678"/>
      <c r="Q103" s="1679"/>
      <c r="R103" s="1679"/>
    </row>
    <row r="104" spans="1:18" ht="3.75" customHeight="1" x14ac:dyDescent="0.25">
      <c r="A104" s="5"/>
      <c r="B104" s="5"/>
      <c r="C104" s="5"/>
      <c r="D104" s="5"/>
      <c r="E104" s="5"/>
      <c r="F104" s="5"/>
      <c r="G104" s="5"/>
      <c r="H104" s="5"/>
      <c r="K104" s="5"/>
      <c r="L104" s="5"/>
      <c r="M104" s="5"/>
      <c r="N104" s="7"/>
    </row>
    <row r="105" spans="1:18" ht="19.5" hidden="1" customHeight="1" x14ac:dyDescent="0.25">
      <c r="A105" s="14"/>
      <c r="B105" s="8"/>
      <c r="C105" s="8"/>
      <c r="D105" s="8"/>
      <c r="E105" s="8"/>
      <c r="F105" s="8"/>
      <c r="G105" s="8"/>
      <c r="H105" s="8"/>
      <c r="I105" s="8" t="s">
        <v>33</v>
      </c>
      <c r="J105" s="8"/>
      <c r="K105" s="5"/>
      <c r="L105" s="5"/>
      <c r="M105" s="5"/>
      <c r="N105" s="5"/>
    </row>
    <row r="106" spans="1:18" ht="18.75" x14ac:dyDescent="0.3">
      <c r="A106" s="1779" t="s">
        <v>3</v>
      </c>
      <c r="B106" s="1779"/>
      <c r="C106" s="1779"/>
      <c r="D106" s="1779"/>
      <c r="E106" s="1779"/>
      <c r="F106" s="1779"/>
      <c r="G106" s="1779"/>
      <c r="H106" s="1779"/>
      <c r="I106" s="1779"/>
      <c r="J106" s="1779"/>
      <c r="K106" s="1779"/>
      <c r="L106" s="1779"/>
      <c r="M106" s="1779"/>
      <c r="N106" s="1779"/>
    </row>
    <row r="107" spans="1:18" ht="18.75" x14ac:dyDescent="0.3">
      <c r="A107" s="1779" t="s">
        <v>302</v>
      </c>
      <c r="B107" s="1779"/>
      <c r="C107" s="1779"/>
      <c r="D107" s="1779"/>
      <c r="E107" s="1779"/>
      <c r="F107" s="1779"/>
      <c r="G107" s="1779"/>
      <c r="H107" s="1779"/>
      <c r="I107" s="1779"/>
      <c r="J107" s="1779"/>
      <c r="K107" s="1779"/>
      <c r="L107" s="1779"/>
      <c r="M107" s="1779"/>
      <c r="N107" s="1779"/>
    </row>
    <row r="108" spans="1:18" ht="19.5" thickBot="1" x14ac:dyDescent="0.35">
      <c r="A108" s="1780" t="s">
        <v>303</v>
      </c>
      <c r="B108" s="1780"/>
      <c r="C108" s="1780"/>
      <c r="D108" s="1780"/>
      <c r="E108" s="1780"/>
      <c r="F108" s="1780"/>
      <c r="G108" s="1780"/>
      <c r="H108" s="1780"/>
      <c r="I108" s="1780"/>
      <c r="J108" s="1780"/>
      <c r="K108" s="1780"/>
      <c r="L108" s="1780"/>
      <c r="M108" s="1780"/>
      <c r="N108" s="1780"/>
    </row>
    <row r="109" spans="1:18" ht="44.25" customHeight="1" thickBot="1" x14ac:dyDescent="0.25">
      <c r="A109" s="1791" t="s">
        <v>20</v>
      </c>
      <c r="B109" s="1842"/>
      <c r="C109" s="1793" t="s">
        <v>21</v>
      </c>
      <c r="D109" s="1790"/>
      <c r="E109" s="1790"/>
      <c r="F109" s="1790"/>
      <c r="G109" s="1790"/>
      <c r="H109" s="1792"/>
      <c r="I109" s="1847" t="s">
        <v>22</v>
      </c>
      <c r="J109" s="1787" t="s">
        <v>52</v>
      </c>
      <c r="K109" s="1788"/>
      <c r="L109" s="1788"/>
      <c r="M109" s="1788"/>
      <c r="N109" s="1789"/>
    </row>
    <row r="110" spans="1:18" ht="27.75" customHeight="1" thickBot="1" x14ac:dyDescent="0.25">
      <c r="A110" s="1843"/>
      <c r="B110" s="1844"/>
      <c r="C110" s="1830"/>
      <c r="D110" s="1845"/>
      <c r="E110" s="1845"/>
      <c r="F110" s="1845"/>
      <c r="G110" s="1845"/>
      <c r="H110" s="1846"/>
      <c r="I110" s="1848"/>
      <c r="J110" s="1849" t="s">
        <v>27</v>
      </c>
      <c r="K110" s="1850"/>
      <c r="L110" s="1849" t="s">
        <v>26</v>
      </c>
      <c r="M110" s="1850"/>
      <c r="N110" s="1658" t="s">
        <v>297</v>
      </c>
    </row>
    <row r="111" spans="1:18" ht="19.5" customHeight="1" thickBot="1" x14ac:dyDescent="0.35">
      <c r="A111" s="1851" t="s">
        <v>192</v>
      </c>
      <c r="B111" s="1852"/>
      <c r="C111" s="1852"/>
      <c r="D111" s="1852"/>
      <c r="E111" s="1852"/>
      <c r="F111" s="1852"/>
      <c r="G111" s="1852"/>
      <c r="H111" s="1852"/>
      <c r="I111" s="1852"/>
      <c r="J111" s="1852"/>
      <c r="K111" s="1852"/>
      <c r="L111" s="1852"/>
      <c r="M111" s="1852"/>
      <c r="N111" s="1853"/>
    </row>
    <row r="112" spans="1:18" ht="45.75" customHeight="1" thickBot="1" x14ac:dyDescent="0.25">
      <c r="A112" s="1835" t="s">
        <v>48</v>
      </c>
      <c r="B112" s="1836"/>
      <c r="C112" s="1837" t="s">
        <v>91</v>
      </c>
      <c r="D112" s="1838"/>
      <c r="E112" s="1838"/>
      <c r="F112" s="1838"/>
      <c r="G112" s="1838"/>
      <c r="H112" s="1839"/>
      <c r="I112" s="859">
        <v>2</v>
      </c>
      <c r="J112" s="1768">
        <v>1330</v>
      </c>
      <c r="K112" s="1775"/>
      <c r="L112" s="1768">
        <v>2700</v>
      </c>
      <c r="M112" s="1775"/>
      <c r="N112" s="1667">
        <v>460</v>
      </c>
    </row>
    <row r="113" spans="1:14" ht="40.5" customHeight="1" thickBot="1" x14ac:dyDescent="0.25">
      <c r="A113" s="1835" t="s">
        <v>44</v>
      </c>
      <c r="B113" s="1840"/>
      <c r="C113" s="1837" t="s">
        <v>74</v>
      </c>
      <c r="D113" s="1838"/>
      <c r="E113" s="1838"/>
      <c r="F113" s="1838"/>
      <c r="G113" s="1838"/>
      <c r="H113" s="1839"/>
      <c r="I113" s="859">
        <v>2</v>
      </c>
      <c r="J113" s="1768">
        <v>1580</v>
      </c>
      <c r="K113" s="1775"/>
      <c r="L113" s="1768">
        <v>2330</v>
      </c>
      <c r="M113" s="1775"/>
      <c r="N113" s="1256">
        <v>460</v>
      </c>
    </row>
    <row r="114" spans="1:14" ht="40.5" hidden="1" customHeight="1" thickBot="1" x14ac:dyDescent="0.25">
      <c r="A114" s="1835" t="s">
        <v>243</v>
      </c>
      <c r="B114" s="1840"/>
      <c r="C114" s="1837" t="s">
        <v>245</v>
      </c>
      <c r="D114" s="1838"/>
      <c r="E114" s="1838"/>
      <c r="F114" s="1838"/>
      <c r="G114" s="1838"/>
      <c r="H114" s="1839"/>
      <c r="I114" s="859">
        <v>1</v>
      </c>
      <c r="J114" s="1768"/>
      <c r="K114" s="1775"/>
      <c r="L114" s="1768">
        <v>2000</v>
      </c>
      <c r="M114" s="1775"/>
      <c r="N114" s="1681"/>
    </row>
    <row r="115" spans="1:14" ht="37.5" customHeight="1" thickBot="1" x14ac:dyDescent="0.25">
      <c r="A115" s="1835" t="s">
        <v>28</v>
      </c>
      <c r="B115" s="1840"/>
      <c r="C115" s="1837" t="s">
        <v>246</v>
      </c>
      <c r="D115" s="1838"/>
      <c r="E115" s="1838"/>
      <c r="F115" s="1838"/>
      <c r="G115" s="1838"/>
      <c r="H115" s="1839"/>
      <c r="I115" s="859">
        <v>1</v>
      </c>
      <c r="J115" s="1768"/>
      <c r="K115" s="1775"/>
      <c r="L115" s="1768">
        <v>2330</v>
      </c>
      <c r="M115" s="1775"/>
      <c r="N115" s="1682">
        <v>460</v>
      </c>
    </row>
    <row r="116" spans="1:14" ht="36" customHeight="1" thickBot="1" x14ac:dyDescent="0.25">
      <c r="A116" s="1835" t="s">
        <v>133</v>
      </c>
      <c r="B116" s="1840"/>
      <c r="C116" s="1837" t="s">
        <v>134</v>
      </c>
      <c r="D116" s="1838"/>
      <c r="E116" s="1838"/>
      <c r="F116" s="1838"/>
      <c r="G116" s="1838"/>
      <c r="H116" s="1839"/>
      <c r="I116" s="859">
        <v>1</v>
      </c>
      <c r="J116" s="1768"/>
      <c r="K116" s="1775"/>
      <c r="L116" s="1768">
        <v>2740</v>
      </c>
      <c r="M116" s="1775"/>
      <c r="N116" s="1256">
        <v>460</v>
      </c>
    </row>
    <row r="117" spans="1:14" ht="19.5" customHeight="1" thickBot="1" x14ac:dyDescent="0.25">
      <c r="A117" s="1776" t="s">
        <v>54</v>
      </c>
      <c r="B117" s="1777"/>
      <c r="C117" s="1777"/>
      <c r="D117" s="1777"/>
      <c r="E117" s="1777"/>
      <c r="F117" s="1777"/>
      <c r="G117" s="1777"/>
      <c r="H117" s="1777"/>
      <c r="I117" s="1777"/>
      <c r="J117" s="1777"/>
      <c r="K117" s="1777"/>
      <c r="L117" s="1777"/>
      <c r="M117" s="1777"/>
      <c r="N117" s="1778"/>
    </row>
    <row r="118" spans="1:14" ht="38.25" customHeight="1" thickBot="1" x14ac:dyDescent="0.25">
      <c r="A118" s="1835" t="s">
        <v>34</v>
      </c>
      <c r="B118" s="1836"/>
      <c r="C118" s="1837" t="s">
        <v>179</v>
      </c>
      <c r="D118" s="1838"/>
      <c r="E118" s="1838"/>
      <c r="F118" s="1838"/>
      <c r="G118" s="1838"/>
      <c r="H118" s="1839"/>
      <c r="I118" s="1413">
        <v>2</v>
      </c>
      <c r="J118" s="1768">
        <v>2280</v>
      </c>
      <c r="K118" s="1775"/>
      <c r="L118" s="1768">
        <v>4200</v>
      </c>
      <c r="M118" s="1775"/>
      <c r="N118" s="1256">
        <v>460</v>
      </c>
    </row>
    <row r="119" spans="1:14" ht="44.25" customHeight="1" thickBot="1" x14ac:dyDescent="0.25">
      <c r="A119" s="1835" t="s">
        <v>288</v>
      </c>
      <c r="B119" s="1836"/>
      <c r="C119" s="1837" t="s">
        <v>167</v>
      </c>
      <c r="D119" s="1838"/>
      <c r="E119" s="1838"/>
      <c r="F119" s="1838"/>
      <c r="G119" s="1838"/>
      <c r="H119" s="1839"/>
      <c r="I119" s="1636">
        <v>2</v>
      </c>
      <c r="J119" s="1768">
        <v>2500</v>
      </c>
      <c r="K119" s="1775"/>
      <c r="L119" s="1768">
        <v>4560</v>
      </c>
      <c r="M119" s="1769"/>
      <c r="N119" s="1256">
        <v>460</v>
      </c>
    </row>
    <row r="120" spans="1:14" ht="15" customHeight="1" thickBot="1" x14ac:dyDescent="0.25">
      <c r="A120" s="1835" t="s">
        <v>289</v>
      </c>
      <c r="B120" s="1840"/>
      <c r="C120" s="1840"/>
      <c r="D120" s="1840"/>
      <c r="E120" s="1840"/>
      <c r="F120" s="1840"/>
      <c r="G120" s="1840"/>
      <c r="H120" s="1840"/>
      <c r="I120" s="1840"/>
      <c r="J120" s="1840"/>
      <c r="K120" s="1840"/>
      <c r="L120" s="1840"/>
      <c r="M120" s="1840"/>
      <c r="N120" s="1836"/>
    </row>
    <row r="121" spans="1:14" ht="48.75" customHeight="1" thickBot="1" x14ac:dyDescent="0.25">
      <c r="A121" s="1856" t="s">
        <v>290</v>
      </c>
      <c r="B121" s="1857"/>
      <c r="C121" s="1858" t="s">
        <v>173</v>
      </c>
      <c r="D121" s="1859"/>
      <c r="E121" s="1859"/>
      <c r="F121" s="1859"/>
      <c r="G121" s="1859"/>
      <c r="H121" s="1860"/>
      <c r="I121" s="1657">
        <v>2</v>
      </c>
      <c r="J121" s="1768">
        <v>3700</v>
      </c>
      <c r="K121" s="1775"/>
      <c r="L121" s="1768">
        <v>6200</v>
      </c>
      <c r="M121" s="1769"/>
      <c r="N121" s="1256">
        <v>2000</v>
      </c>
    </row>
    <row r="122" spans="1:14" ht="48.75" customHeight="1" thickBot="1" x14ac:dyDescent="0.25">
      <c r="A122" s="1861" t="s">
        <v>298</v>
      </c>
      <c r="B122" s="1862"/>
      <c r="C122" s="1863" t="s">
        <v>174</v>
      </c>
      <c r="D122" s="1864"/>
      <c r="E122" s="1864"/>
      <c r="F122" s="1864"/>
      <c r="G122" s="1864"/>
      <c r="H122" s="1865"/>
      <c r="I122" s="1249">
        <v>2</v>
      </c>
      <c r="J122" s="1768">
        <v>4100</v>
      </c>
      <c r="K122" s="1775"/>
      <c r="L122" s="1768">
        <v>6800</v>
      </c>
      <c r="M122" s="1769"/>
      <c r="N122" s="1256">
        <v>2300</v>
      </c>
    </row>
    <row r="123" spans="1:14" ht="45.75" customHeight="1" thickBot="1" x14ac:dyDescent="0.25">
      <c r="A123" s="1770" t="s">
        <v>293</v>
      </c>
      <c r="B123" s="1771"/>
      <c r="C123" s="1772" t="s">
        <v>292</v>
      </c>
      <c r="D123" s="1773"/>
      <c r="E123" s="1773"/>
      <c r="F123" s="1773"/>
      <c r="G123" s="1773"/>
      <c r="H123" s="1774"/>
      <c r="I123" s="1249">
        <v>2</v>
      </c>
      <c r="J123" s="1768">
        <v>4560</v>
      </c>
      <c r="K123" s="1775"/>
      <c r="L123" s="1768">
        <v>7440</v>
      </c>
      <c r="M123" s="1769"/>
      <c r="N123" s="1256">
        <v>2500</v>
      </c>
    </row>
    <row r="124" spans="1:14" ht="37.5" customHeight="1" thickBot="1" x14ac:dyDescent="0.25">
      <c r="A124" s="1770" t="s">
        <v>294</v>
      </c>
      <c r="B124" s="1771"/>
      <c r="C124" s="1772" t="s">
        <v>292</v>
      </c>
      <c r="D124" s="1773"/>
      <c r="E124" s="1773"/>
      <c r="F124" s="1773"/>
      <c r="G124" s="1773"/>
      <c r="H124" s="1774"/>
      <c r="I124" s="1249">
        <v>2</v>
      </c>
      <c r="J124" s="1768">
        <v>7300</v>
      </c>
      <c r="K124" s="1775"/>
      <c r="L124" s="1768">
        <v>11300</v>
      </c>
      <c r="M124" s="1769"/>
      <c r="N124" s="1256">
        <v>4000</v>
      </c>
    </row>
    <row r="125" spans="1:14" ht="38.25" hidden="1" customHeight="1" x14ac:dyDescent="0.2">
      <c r="A125" s="1645"/>
      <c r="B125" s="1645"/>
      <c r="C125" s="1617"/>
      <c r="D125" s="1617"/>
      <c r="E125" s="1617"/>
      <c r="F125" s="1617"/>
      <c r="G125" s="1617"/>
      <c r="H125" s="1617"/>
      <c r="I125" s="102"/>
      <c r="J125" s="1214"/>
      <c r="K125" s="1214"/>
      <c r="L125" s="1213"/>
      <c r="M125" s="1213"/>
      <c r="N125" s="13"/>
    </row>
    <row r="126" spans="1:14" ht="38.25" hidden="1" customHeight="1" x14ac:dyDescent="0.2">
      <c r="A126" s="1645"/>
      <c r="B126" s="1645"/>
      <c r="C126" s="1617"/>
      <c r="D126" s="1617"/>
      <c r="E126" s="1617"/>
      <c r="F126" s="1617"/>
      <c r="G126" s="1617"/>
      <c r="H126" s="1617"/>
      <c r="I126" s="102"/>
      <c r="J126" s="1214"/>
      <c r="K126" s="1214"/>
      <c r="L126" s="1213"/>
      <c r="M126" s="1213"/>
      <c r="N126" s="13"/>
    </row>
    <row r="127" spans="1:14" ht="38.25" hidden="1" customHeight="1" x14ac:dyDescent="0.2">
      <c r="A127" s="1645"/>
      <c r="B127" s="1645"/>
      <c r="C127" s="1617"/>
      <c r="D127" s="1617"/>
      <c r="E127" s="1617"/>
      <c r="F127" s="1617"/>
      <c r="G127" s="1617"/>
      <c r="H127" s="1617"/>
      <c r="I127" s="102"/>
      <c r="J127" s="1214"/>
      <c r="K127" s="1214"/>
      <c r="L127" s="1213"/>
      <c r="M127" s="1213"/>
      <c r="N127" s="13"/>
    </row>
    <row r="128" spans="1:14" ht="38.25" hidden="1" customHeight="1" x14ac:dyDescent="0.2">
      <c r="A128" s="1645"/>
      <c r="B128" s="1645"/>
      <c r="C128" s="1617"/>
      <c r="D128" s="1617"/>
      <c r="E128" s="1617"/>
      <c r="F128" s="1617"/>
      <c r="G128" s="1617"/>
      <c r="H128" s="1617"/>
      <c r="I128" s="102"/>
      <c r="J128" s="1214"/>
      <c r="K128" s="1214"/>
      <c r="L128" s="1213"/>
      <c r="M128" s="1213"/>
      <c r="N128" s="13"/>
    </row>
    <row r="129" spans="1:14" ht="38.25" hidden="1" customHeight="1" x14ac:dyDescent="0.2">
      <c r="A129" s="1645"/>
      <c r="B129" s="1645"/>
      <c r="C129" s="1617"/>
      <c r="D129" s="1617"/>
      <c r="E129" s="1617"/>
      <c r="F129" s="1617"/>
      <c r="G129" s="1617"/>
      <c r="H129" s="1617"/>
      <c r="I129" s="102"/>
      <c r="J129" s="1214"/>
      <c r="K129" s="1214"/>
      <c r="L129" s="1213"/>
      <c r="M129" s="1213"/>
      <c r="N129" s="13"/>
    </row>
    <row r="130" spans="1:14" ht="38.25" hidden="1" customHeight="1" x14ac:dyDescent="0.2">
      <c r="A130" s="1645"/>
      <c r="B130" s="1645"/>
      <c r="C130" s="1617"/>
      <c r="D130" s="1617"/>
      <c r="E130" s="1617"/>
      <c r="F130" s="1617"/>
      <c r="G130" s="1617"/>
      <c r="H130" s="1617"/>
      <c r="I130" s="102"/>
      <c r="J130" s="1214"/>
      <c r="K130" s="1214"/>
      <c r="L130" s="1213"/>
      <c r="M130" s="1213"/>
      <c r="N130" s="13"/>
    </row>
    <row r="131" spans="1:14" ht="3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 x14ac:dyDescent="0.25">
      <c r="A132" s="1854" t="s">
        <v>2</v>
      </c>
      <c r="B132" s="1854"/>
      <c r="C132" s="1854"/>
      <c r="D132" s="1854"/>
      <c r="E132" s="1854"/>
      <c r="F132" s="1854"/>
      <c r="G132" s="1854"/>
      <c r="H132" s="1854"/>
      <c r="I132" s="1854"/>
      <c r="J132" s="1854"/>
      <c r="K132" s="1854"/>
      <c r="L132" s="1854"/>
      <c r="M132" s="5"/>
      <c r="N132" s="5"/>
    </row>
    <row r="133" spans="1:14" ht="18" customHeight="1" x14ac:dyDescent="0.25">
      <c r="A133" s="1855" t="s">
        <v>98</v>
      </c>
      <c r="B133" s="1855"/>
      <c r="C133" s="1855"/>
      <c r="D133" s="1855"/>
      <c r="E133" s="1855"/>
      <c r="F133" s="1855"/>
      <c r="G133" s="1855"/>
      <c r="H133" s="1855"/>
      <c r="I133" s="1855"/>
      <c r="J133" s="1855"/>
      <c r="K133" s="1855"/>
      <c r="L133" s="1855"/>
      <c r="M133" s="5"/>
      <c r="N133" s="5"/>
    </row>
    <row r="134" spans="1:14" ht="34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5"/>
      <c r="L134" s="15"/>
      <c r="M134" s="5"/>
      <c r="N134" s="5"/>
    </row>
    <row r="135" spans="1:14" ht="23.25" customHeight="1" x14ac:dyDescent="0.25">
      <c r="A135" s="8"/>
      <c r="B135" s="8"/>
      <c r="C135" s="8"/>
      <c r="D135" s="7"/>
      <c r="E135" s="7"/>
      <c r="F135" s="7"/>
      <c r="G135" s="7"/>
      <c r="H135" s="7"/>
      <c r="I135" s="7"/>
      <c r="J135" s="7"/>
      <c r="K135" s="5"/>
      <c r="L135" s="5"/>
      <c r="M135" s="5"/>
      <c r="N135" s="5"/>
    </row>
    <row r="136" spans="1:14" ht="27.75" customHeight="1" x14ac:dyDescent="0.25">
      <c r="A136" s="8"/>
      <c r="B136" s="8"/>
      <c r="C136" s="8"/>
      <c r="D136" s="7"/>
      <c r="E136" s="7"/>
      <c r="F136" s="7"/>
      <c r="G136" s="7"/>
      <c r="H136" s="7"/>
      <c r="I136" s="7"/>
      <c r="J136" s="7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</sheetData>
  <mergeCells count="148">
    <mergeCell ref="A132:L132"/>
    <mergeCell ref="A133:L133"/>
    <mergeCell ref="A116:B116"/>
    <mergeCell ref="C116:H116"/>
    <mergeCell ref="J116:K116"/>
    <mergeCell ref="L116:M116"/>
    <mergeCell ref="A118:B118"/>
    <mergeCell ref="C118:H118"/>
    <mergeCell ref="J118:K118"/>
    <mergeCell ref="L118:M118"/>
    <mergeCell ref="A119:B119"/>
    <mergeCell ref="C119:H119"/>
    <mergeCell ref="J119:K119"/>
    <mergeCell ref="L119:M119"/>
    <mergeCell ref="A121:B121"/>
    <mergeCell ref="C121:H121"/>
    <mergeCell ref="A120:N120"/>
    <mergeCell ref="J121:K121"/>
    <mergeCell ref="L121:M121"/>
    <mergeCell ref="A122:B122"/>
    <mergeCell ref="C122:H122"/>
    <mergeCell ref="A123:B123"/>
    <mergeCell ref="C123:H123"/>
    <mergeCell ref="J123:K123"/>
    <mergeCell ref="A114:B114"/>
    <mergeCell ref="C114:H114"/>
    <mergeCell ref="J114:K114"/>
    <mergeCell ref="L114:M114"/>
    <mergeCell ref="A115:B115"/>
    <mergeCell ref="C115:H115"/>
    <mergeCell ref="J115:K115"/>
    <mergeCell ref="L115:M115"/>
    <mergeCell ref="A111:N111"/>
    <mergeCell ref="I3:N3"/>
    <mergeCell ref="I5:N5"/>
    <mergeCell ref="A112:B112"/>
    <mergeCell ref="C112:H112"/>
    <mergeCell ref="J112:K112"/>
    <mergeCell ref="L112:M112"/>
    <mergeCell ref="A113:B113"/>
    <mergeCell ref="C113:H113"/>
    <mergeCell ref="J113:K113"/>
    <mergeCell ref="L113:M113"/>
    <mergeCell ref="A96:L96"/>
    <mergeCell ref="A97:L97"/>
    <mergeCell ref="A109:B110"/>
    <mergeCell ref="C109:H110"/>
    <mergeCell ref="I109:I110"/>
    <mergeCell ref="J110:K110"/>
    <mergeCell ref="L110:M110"/>
    <mergeCell ref="A90:N90"/>
    <mergeCell ref="A91:N91"/>
    <mergeCell ref="A92:N92"/>
    <mergeCell ref="A93:L93"/>
    <mergeCell ref="B94:L94"/>
    <mergeCell ref="B95:L95"/>
    <mergeCell ref="J109:N109"/>
    <mergeCell ref="A106:N106"/>
    <mergeCell ref="A107:N107"/>
    <mergeCell ref="A108:N108"/>
    <mergeCell ref="A85:N85"/>
    <mergeCell ref="O85:S85"/>
    <mergeCell ref="A86:N86"/>
    <mergeCell ref="A87:N87"/>
    <mergeCell ref="A88:N88"/>
    <mergeCell ref="A89:N89"/>
    <mergeCell ref="B82:L82"/>
    <mergeCell ref="O82:S82"/>
    <mergeCell ref="B83:L83"/>
    <mergeCell ref="O83:S83"/>
    <mergeCell ref="A84:L84"/>
    <mergeCell ref="O84:S84"/>
    <mergeCell ref="B78:L78"/>
    <mergeCell ref="B79:L79"/>
    <mergeCell ref="B80:L80"/>
    <mergeCell ref="O80:S80"/>
    <mergeCell ref="B81:L81"/>
    <mergeCell ref="O81:S81"/>
    <mergeCell ref="A61:N61"/>
    <mergeCell ref="A64:N64"/>
    <mergeCell ref="A69:L69"/>
    <mergeCell ref="A71:L71"/>
    <mergeCell ref="A76:L76"/>
    <mergeCell ref="A77:L77"/>
    <mergeCell ref="A50:N50"/>
    <mergeCell ref="A51:N51"/>
    <mergeCell ref="A59:A60"/>
    <mergeCell ref="B59:B60"/>
    <mergeCell ref="C59:C60"/>
    <mergeCell ref="D59:F59"/>
    <mergeCell ref="G59:H59"/>
    <mergeCell ref="I59:J59"/>
    <mergeCell ref="K59:L59"/>
    <mergeCell ref="M59:N59"/>
    <mergeCell ref="A45:N45"/>
    <mergeCell ref="A46:N46"/>
    <mergeCell ref="A48:A49"/>
    <mergeCell ref="B48:B49"/>
    <mergeCell ref="C48:C49"/>
    <mergeCell ref="D48:F48"/>
    <mergeCell ref="G48:H48"/>
    <mergeCell ref="I48:J48"/>
    <mergeCell ref="K48:L48"/>
    <mergeCell ref="M48:N48"/>
    <mergeCell ref="A44:N44"/>
    <mergeCell ref="K18:L18"/>
    <mergeCell ref="M18:N18"/>
    <mergeCell ref="A25:N25"/>
    <mergeCell ref="A28:A29"/>
    <mergeCell ref="B28:B29"/>
    <mergeCell ref="C28:C29"/>
    <mergeCell ref="D28:F28"/>
    <mergeCell ref="G28:H28"/>
    <mergeCell ref="I28:J28"/>
    <mergeCell ref="K28:L28"/>
    <mergeCell ref="C18:C19"/>
    <mergeCell ref="D18:F18"/>
    <mergeCell ref="G18:H18"/>
    <mergeCell ref="I18:J18"/>
    <mergeCell ref="M28:N28"/>
    <mergeCell ref="A30:N30"/>
    <mergeCell ref="A37:L37"/>
    <mergeCell ref="A42:L42"/>
    <mergeCell ref="A43:N43"/>
    <mergeCell ref="L123:M123"/>
    <mergeCell ref="A124:B124"/>
    <mergeCell ref="C124:H124"/>
    <mergeCell ref="J124:K124"/>
    <mergeCell ref="L124:M124"/>
    <mergeCell ref="A117:N117"/>
    <mergeCell ref="J122:K122"/>
    <mergeCell ref="L122:M122"/>
    <mergeCell ref="A8:N8"/>
    <mergeCell ref="A9:N9"/>
    <mergeCell ref="A10:N10"/>
    <mergeCell ref="A12:A13"/>
    <mergeCell ref="B12:B13"/>
    <mergeCell ref="C12:C13"/>
    <mergeCell ref="D12:F12"/>
    <mergeCell ref="G12:H12"/>
    <mergeCell ref="I12:J12"/>
    <mergeCell ref="K12:L12"/>
    <mergeCell ref="M12:N12"/>
    <mergeCell ref="A14:N14"/>
    <mergeCell ref="A15:N15"/>
    <mergeCell ref="A16:N16"/>
    <mergeCell ref="A18:A19"/>
    <mergeCell ref="B18:B19"/>
  </mergeCells>
  <pageMargins left="0.74803149606299213" right="0.55118110236220474" top="0.39370078740157483" bottom="0.39370078740157483" header="0.31496062992125984" footer="0.31496062992125984"/>
  <pageSetup paperSize="9" scale="7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102"/>
  <sheetViews>
    <sheetView topLeftCell="A18" zoomScaleNormal="100" workbookViewId="0">
      <selection activeCell="Z20" sqref="Z20"/>
    </sheetView>
  </sheetViews>
  <sheetFormatPr defaultRowHeight="12.75" x14ac:dyDescent="0.2"/>
  <cols>
    <col min="1" max="1" width="12.285156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8.28515625" customWidth="1"/>
    <col min="7" max="10" width="7.7109375" customWidth="1"/>
    <col min="11" max="11" width="10.85546875" customWidth="1"/>
    <col min="12" max="12" width="7.85546875" customWidth="1"/>
    <col min="13" max="13" width="11" customWidth="1"/>
    <col min="14" max="14" width="9.42578125" customWidth="1"/>
    <col min="15" max="15" width="10.28515625" customWidth="1"/>
    <col min="16" max="16" width="9" customWidth="1"/>
    <col min="17" max="19" width="10.42578125" customWidth="1"/>
    <col min="20" max="20" width="7.85546875" customWidth="1"/>
    <col min="21" max="23" width="12" customWidth="1"/>
    <col min="24" max="24" width="9.85546875" customWidth="1"/>
    <col min="25" max="25" width="10.140625" customWidth="1"/>
  </cols>
  <sheetData>
    <row r="1" spans="1:29" ht="14.25" hidden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1683" t="s">
        <v>314</v>
      </c>
      <c r="R1" s="1683"/>
      <c r="S1" s="1683"/>
      <c r="T1" s="1683"/>
      <c r="U1" s="1683"/>
      <c r="V1" s="1683"/>
      <c r="W1" s="1683"/>
      <c r="X1" s="1683"/>
      <c r="Y1" s="1683"/>
      <c r="Z1" s="1683"/>
      <c r="AA1" s="1683"/>
      <c r="AB1" s="1683"/>
      <c r="AC1" s="1683"/>
    </row>
    <row r="2" spans="1:29" hidden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678" t="s">
        <v>316</v>
      </c>
      <c r="Q2" s="1678"/>
      <c r="R2" s="1678"/>
      <c r="S2" s="1678"/>
      <c r="T2" s="1678"/>
      <c r="U2" s="1678"/>
      <c r="V2" s="1678"/>
      <c r="W2" s="1678"/>
      <c r="X2" s="1678"/>
      <c r="Y2" s="1678"/>
      <c r="Z2" s="1678"/>
      <c r="AA2" s="1678"/>
      <c r="AB2" s="1679"/>
      <c r="AC2" s="1679"/>
    </row>
    <row r="3" spans="1:29" hidden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834" t="s">
        <v>315</v>
      </c>
      <c r="Q3" s="1834"/>
      <c r="R3" s="1834"/>
      <c r="S3" s="1834"/>
      <c r="T3" s="1834"/>
      <c r="U3" s="1834"/>
      <c r="V3" s="1834"/>
      <c r="W3" s="1834"/>
      <c r="X3" s="1834"/>
      <c r="Y3" s="1834"/>
      <c r="Z3" s="1678"/>
      <c r="AA3" s="1678"/>
      <c r="AB3" s="1680"/>
      <c r="AC3" s="1680"/>
    </row>
    <row r="4" spans="1:29" hidden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678" t="s">
        <v>317</v>
      </c>
      <c r="Q4" s="1678"/>
      <c r="R4" s="1678"/>
      <c r="S4" s="1678"/>
      <c r="T4" s="1678"/>
      <c r="U4" s="1678"/>
      <c r="V4" s="1678"/>
      <c r="W4" s="1678"/>
      <c r="X4" s="1678"/>
      <c r="Y4" s="1678"/>
      <c r="Z4" s="1678"/>
      <c r="AA4" s="1678"/>
      <c r="AB4" s="1679"/>
      <c r="AC4" s="1679"/>
    </row>
    <row r="5" spans="1:29" hidden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834" t="s">
        <v>318</v>
      </c>
      <c r="Q5" s="1834"/>
      <c r="R5" s="1834"/>
      <c r="S5" s="1834"/>
      <c r="T5" s="1834"/>
      <c r="U5" s="1834"/>
      <c r="V5" s="1834"/>
      <c r="W5" s="1834"/>
      <c r="X5" s="1834"/>
      <c r="Y5" s="1834"/>
      <c r="Z5" s="1678"/>
      <c r="AA5" s="1678"/>
      <c r="AB5" s="1679"/>
      <c r="AC5" s="1679"/>
    </row>
    <row r="6" spans="1:29" ht="6.75" hidden="1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T6" s="5"/>
      <c r="U6" s="5"/>
      <c r="V6" s="5"/>
      <c r="W6" s="5"/>
      <c r="X6" s="5"/>
      <c r="Y6" s="7"/>
    </row>
    <row r="7" spans="1:29" ht="0.75" hidden="1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T7" s="5"/>
      <c r="U7" s="5"/>
      <c r="V7" s="5"/>
      <c r="W7" s="5"/>
      <c r="X7" s="5"/>
      <c r="Y7" s="7"/>
    </row>
    <row r="8" spans="1:29" ht="13.5" hidden="1" customHeight="1" x14ac:dyDescent="0.2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">
        <v>33</v>
      </c>
      <c r="Q8" s="8"/>
      <c r="R8" s="8"/>
      <c r="S8" s="8"/>
      <c r="T8" s="5"/>
      <c r="U8" s="5"/>
      <c r="V8" s="5"/>
      <c r="W8" s="5"/>
      <c r="X8" s="5"/>
      <c r="Y8" s="5"/>
    </row>
    <row r="9" spans="1:29" ht="16.5" x14ac:dyDescent="0.25">
      <c r="A9" s="1875" t="s">
        <v>328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  <c r="O9" s="1875"/>
      <c r="P9" s="1875"/>
      <c r="Q9" s="1875"/>
      <c r="R9" s="1875"/>
      <c r="S9" s="1875"/>
      <c r="T9" s="1875"/>
      <c r="U9" s="1875"/>
      <c r="V9" s="1875"/>
      <c r="W9" s="1875"/>
      <c r="X9" s="1875"/>
      <c r="Y9" s="1875"/>
    </row>
    <row r="10" spans="1:29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  <c r="O10" s="1875"/>
      <c r="P10" s="1875"/>
      <c r="Q10" s="1875"/>
      <c r="R10" s="1875"/>
      <c r="S10" s="1875"/>
      <c r="T10" s="1875"/>
      <c r="U10" s="1875"/>
      <c r="V10" s="1875"/>
      <c r="W10" s="1875"/>
      <c r="X10" s="1875"/>
      <c r="Y10" s="1875"/>
    </row>
    <row r="11" spans="1:29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  <c r="O11" s="1875"/>
      <c r="P11" s="1875"/>
      <c r="Q11" s="1875"/>
      <c r="R11" s="1875"/>
      <c r="S11" s="1875"/>
      <c r="T11" s="1875"/>
      <c r="U11" s="1875"/>
      <c r="V11" s="1875"/>
      <c r="W11" s="1875"/>
      <c r="X11" s="1875"/>
      <c r="Y11" s="1875"/>
    </row>
    <row r="12" spans="1:29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  <c r="P12" s="1419"/>
      <c r="Q12" s="1419"/>
      <c r="R12" s="1419"/>
      <c r="S12" s="1419"/>
      <c r="T12" s="1419"/>
      <c r="U12" s="1419"/>
      <c r="V12" s="1419"/>
      <c r="W12" s="1419"/>
      <c r="X12" s="1420"/>
      <c r="Y12" s="1420"/>
    </row>
    <row r="13" spans="1:29" ht="16.5" thickBot="1" x14ac:dyDescent="0.3">
      <c r="A13" s="1874" t="s">
        <v>312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  <c r="O13" s="1874"/>
      <c r="P13" s="1874"/>
      <c r="Q13" s="1874"/>
      <c r="R13" s="1874"/>
      <c r="S13" s="1874"/>
      <c r="T13" s="1874"/>
      <c r="U13" s="1874"/>
      <c r="V13" s="1874"/>
      <c r="W13" s="1874"/>
      <c r="X13" s="1874"/>
      <c r="Y13" s="1874"/>
    </row>
    <row r="14" spans="1:29" ht="57" customHeight="1" thickBot="1" x14ac:dyDescent="0.25">
      <c r="A14" s="1781" t="s">
        <v>20</v>
      </c>
      <c r="B14" s="1783" t="s">
        <v>21</v>
      </c>
      <c r="C14" s="1793" t="s">
        <v>22</v>
      </c>
      <c r="D14" s="1791" t="s">
        <v>326</v>
      </c>
      <c r="E14" s="1790"/>
      <c r="F14" s="1792"/>
      <c r="G14" s="1791" t="s">
        <v>325</v>
      </c>
      <c r="H14" s="1790"/>
      <c r="I14" s="1792"/>
      <c r="J14" s="1791" t="s">
        <v>329</v>
      </c>
      <c r="K14" s="1792"/>
      <c r="L14" s="1791" t="s">
        <v>330</v>
      </c>
      <c r="M14" s="1792"/>
      <c r="N14" s="1787" t="s">
        <v>331</v>
      </c>
      <c r="O14" s="1789"/>
      <c r="P14" s="1787" t="s">
        <v>332</v>
      </c>
      <c r="Q14" s="1789"/>
      <c r="R14" s="1790" t="s">
        <v>335</v>
      </c>
      <c r="S14" s="1792"/>
      <c r="T14" s="1790" t="s">
        <v>336</v>
      </c>
      <c r="U14" s="1792"/>
      <c r="V14" s="1793" t="s">
        <v>337</v>
      </c>
      <c r="W14" s="1792"/>
      <c r="X14" s="1793" t="s">
        <v>338</v>
      </c>
      <c r="Y14" s="1792"/>
    </row>
    <row r="15" spans="1:29" ht="57.6" customHeight="1" thickBot="1" x14ac:dyDescent="0.25">
      <c r="A15" s="1782"/>
      <c r="B15" s="1784"/>
      <c r="C15" s="1830"/>
      <c r="D15" s="22" t="s">
        <v>27</v>
      </c>
      <c r="E15" s="23" t="s">
        <v>26</v>
      </c>
      <c r="F15" s="24" t="s">
        <v>189</v>
      </c>
      <c r="G15" s="22" t="s">
        <v>27</v>
      </c>
      <c r="H15" s="23" t="s">
        <v>26</v>
      </c>
      <c r="I15" s="24" t="s">
        <v>189</v>
      </c>
      <c r="J15" s="333" t="s">
        <v>23</v>
      </c>
      <c r="K15" s="24" t="s">
        <v>189</v>
      </c>
      <c r="L15" s="333" t="s">
        <v>23</v>
      </c>
      <c r="M15" s="24" t="s">
        <v>189</v>
      </c>
      <c r="N15" s="22" t="s">
        <v>23</v>
      </c>
      <c r="O15" s="24" t="s">
        <v>189</v>
      </c>
      <c r="P15" s="22" t="s">
        <v>23</v>
      </c>
      <c r="Q15" s="24" t="s">
        <v>189</v>
      </c>
      <c r="R15" s="333" t="s">
        <v>23</v>
      </c>
      <c r="S15" s="24" t="s">
        <v>189</v>
      </c>
      <c r="T15" s="333" t="s">
        <v>23</v>
      </c>
      <c r="U15" s="24" t="s">
        <v>189</v>
      </c>
      <c r="V15" s="333" t="s">
        <v>23</v>
      </c>
      <c r="W15" s="24" t="s">
        <v>189</v>
      </c>
      <c r="X15" s="333" t="s">
        <v>23</v>
      </c>
      <c r="Y15" s="24" t="s">
        <v>189</v>
      </c>
    </row>
    <row r="16" spans="1:29" ht="24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8"/>
      <c r="O16" s="1828"/>
      <c r="P16" s="1828"/>
      <c r="Q16" s="1828"/>
      <c r="R16" s="1828"/>
      <c r="S16" s="1828"/>
      <c r="T16" s="1828"/>
      <c r="U16" s="1828"/>
      <c r="V16" s="1828"/>
      <c r="W16" s="1828"/>
      <c r="X16" s="1828"/>
      <c r="Y16" s="1829"/>
    </row>
    <row r="17" spans="1:27" ht="29.25" customHeight="1" thickBot="1" x14ac:dyDescent="0.25">
      <c r="A17" s="1804" t="s">
        <v>30</v>
      </c>
      <c r="B17" s="1805"/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5"/>
      <c r="O17" s="1805"/>
      <c r="P17" s="1805"/>
      <c r="Q17" s="1805"/>
      <c r="R17" s="1805"/>
      <c r="S17" s="1805"/>
      <c r="T17" s="1805"/>
      <c r="U17" s="1805"/>
      <c r="V17" s="1805"/>
      <c r="W17" s="1805"/>
      <c r="X17" s="1805"/>
      <c r="Y17" s="1806"/>
    </row>
    <row r="18" spans="1:27" ht="71.45" customHeight="1" thickBot="1" x14ac:dyDescent="0.25">
      <c r="A18" s="584" t="s">
        <v>46</v>
      </c>
      <c r="B18" s="585" t="s">
        <v>89</v>
      </c>
      <c r="C18" s="931">
        <v>2</v>
      </c>
      <c r="D18" s="407">
        <v>2110</v>
      </c>
      <c r="E18" s="361">
        <v>2850</v>
      </c>
      <c r="F18" s="360">
        <v>1680</v>
      </c>
      <c r="G18" s="407">
        <v>2650</v>
      </c>
      <c r="H18" s="361">
        <v>3580</v>
      </c>
      <c r="I18" s="360">
        <v>2130</v>
      </c>
      <c r="J18" s="407">
        <v>1710</v>
      </c>
      <c r="K18" s="361">
        <v>1340</v>
      </c>
      <c r="L18" s="407">
        <v>2150</v>
      </c>
      <c r="M18" s="361">
        <v>1700</v>
      </c>
      <c r="N18" s="360">
        <v>1860</v>
      </c>
      <c r="O18" s="407">
        <v>1430</v>
      </c>
      <c r="P18" s="360">
        <v>2340</v>
      </c>
      <c r="Q18" s="407">
        <v>1800</v>
      </c>
      <c r="R18" s="361">
        <v>1880</v>
      </c>
      <c r="S18" s="360">
        <v>1450</v>
      </c>
      <c r="T18" s="361">
        <v>2360</v>
      </c>
      <c r="U18" s="360">
        <v>1820</v>
      </c>
      <c r="V18" s="407">
        <v>2000</v>
      </c>
      <c r="W18" s="362">
        <v>1550</v>
      </c>
      <c r="X18" s="407">
        <v>2504</v>
      </c>
      <c r="Y18" s="362">
        <v>1980</v>
      </c>
      <c r="Z18">
        <f>G18/D18</f>
        <v>1.2559241706161137</v>
      </c>
    </row>
    <row r="19" spans="1:27" ht="63" customHeight="1" thickBot="1" x14ac:dyDescent="0.25">
      <c r="A19" s="584" t="s">
        <v>44</v>
      </c>
      <c r="B19" s="585" t="s">
        <v>88</v>
      </c>
      <c r="C19" s="931">
        <v>2</v>
      </c>
      <c r="D19" s="407">
        <v>2260</v>
      </c>
      <c r="E19" s="361">
        <v>3050</v>
      </c>
      <c r="F19" s="360">
        <v>1680</v>
      </c>
      <c r="G19" s="407">
        <v>2820</v>
      </c>
      <c r="H19" s="361">
        <v>3310</v>
      </c>
      <c r="I19" s="360">
        <v>2130</v>
      </c>
      <c r="J19" s="407">
        <v>1840</v>
      </c>
      <c r="K19" s="361">
        <v>1340</v>
      </c>
      <c r="L19" s="407">
        <v>2290</v>
      </c>
      <c r="M19" s="361">
        <v>1700</v>
      </c>
      <c r="N19" s="360">
        <v>2000</v>
      </c>
      <c r="O19" s="407">
        <v>1430</v>
      </c>
      <c r="P19" s="360">
        <v>2490</v>
      </c>
      <c r="Q19" s="407">
        <v>1800</v>
      </c>
      <c r="R19" s="361">
        <v>2020</v>
      </c>
      <c r="S19" s="360">
        <v>1450</v>
      </c>
      <c r="T19" s="361">
        <v>2510</v>
      </c>
      <c r="U19" s="360">
        <v>1820</v>
      </c>
      <c r="V19" s="407">
        <v>2130</v>
      </c>
      <c r="W19" s="362">
        <v>1550</v>
      </c>
      <c r="X19" s="407">
        <v>2665</v>
      </c>
      <c r="Y19" s="362">
        <v>1980</v>
      </c>
      <c r="Z19">
        <f>3520*0.67</f>
        <v>2358.4</v>
      </c>
    </row>
    <row r="20" spans="1:27" ht="49.5" customHeight="1" thickBot="1" x14ac:dyDescent="0.25">
      <c r="A20" s="1781" t="s">
        <v>20</v>
      </c>
      <c r="B20" s="1783" t="s">
        <v>21</v>
      </c>
      <c r="C20" s="1793" t="s">
        <v>22</v>
      </c>
      <c r="D20" s="1791" t="s">
        <v>326</v>
      </c>
      <c r="E20" s="1790"/>
      <c r="F20" s="1792"/>
      <c r="G20" s="1791" t="s">
        <v>327</v>
      </c>
      <c r="H20" s="1790"/>
      <c r="I20" s="1792"/>
      <c r="J20" s="1791" t="s">
        <v>329</v>
      </c>
      <c r="K20" s="1792"/>
      <c r="L20" s="1791" t="s">
        <v>330</v>
      </c>
      <c r="M20" s="1792"/>
      <c r="N20" s="1787" t="s">
        <v>333</v>
      </c>
      <c r="O20" s="1789"/>
      <c r="P20" s="1787" t="s">
        <v>334</v>
      </c>
      <c r="Q20" s="1789"/>
      <c r="R20" s="1790" t="s">
        <v>335</v>
      </c>
      <c r="S20" s="1792"/>
      <c r="T20" s="1790" t="s">
        <v>336</v>
      </c>
      <c r="U20" s="1792"/>
      <c r="V20" s="1793" t="s">
        <v>337</v>
      </c>
      <c r="W20" s="1792"/>
      <c r="X20" s="1793" t="s">
        <v>337</v>
      </c>
      <c r="Y20" s="1792"/>
    </row>
    <row r="21" spans="1:27" ht="55.5" customHeight="1" thickBot="1" x14ac:dyDescent="0.25">
      <c r="A21" s="1782"/>
      <c r="B21" s="1784"/>
      <c r="C21" s="1830"/>
      <c r="D21" s="22" t="s">
        <v>27</v>
      </c>
      <c r="E21" s="23" t="s">
        <v>26</v>
      </c>
      <c r="F21" s="24" t="s">
        <v>189</v>
      </c>
      <c r="G21" s="22" t="s">
        <v>27</v>
      </c>
      <c r="H21" s="23" t="s">
        <v>26</v>
      </c>
      <c r="I21" s="24" t="s">
        <v>189</v>
      </c>
      <c r="J21" s="333" t="s">
        <v>23</v>
      </c>
      <c r="K21" s="24" t="s">
        <v>189</v>
      </c>
      <c r="L21" s="333" t="s">
        <v>23</v>
      </c>
      <c r="M21" s="24" t="s">
        <v>189</v>
      </c>
      <c r="N21" s="22" t="s">
        <v>23</v>
      </c>
      <c r="O21" s="24" t="s">
        <v>189</v>
      </c>
      <c r="P21" s="22" t="s">
        <v>23</v>
      </c>
      <c r="Q21" s="24" t="s">
        <v>189</v>
      </c>
      <c r="R21" s="333" t="s">
        <v>23</v>
      </c>
      <c r="S21" s="24" t="s">
        <v>189</v>
      </c>
      <c r="T21" s="333" t="s">
        <v>23</v>
      </c>
      <c r="U21" s="24" t="s">
        <v>189</v>
      </c>
      <c r="V21" s="333" t="s">
        <v>23</v>
      </c>
      <c r="W21" s="24" t="s">
        <v>189</v>
      </c>
      <c r="X21" s="333" t="s">
        <v>23</v>
      </c>
      <c r="Y21" s="24" t="s">
        <v>189</v>
      </c>
    </row>
    <row r="22" spans="1:27" ht="53.25" customHeight="1" thickBot="1" x14ac:dyDescent="0.25">
      <c r="A22" s="1697" t="s">
        <v>243</v>
      </c>
      <c r="B22" s="585" t="s">
        <v>241</v>
      </c>
      <c r="C22" s="1411">
        <v>1</v>
      </c>
      <c r="D22" s="407"/>
      <c r="E22" s="361">
        <v>2440</v>
      </c>
      <c r="F22" s="360">
        <v>1680</v>
      </c>
      <c r="G22" s="407"/>
      <c r="H22" s="361">
        <v>3096</v>
      </c>
      <c r="I22" s="360">
        <v>2130</v>
      </c>
      <c r="J22" s="407"/>
      <c r="K22" s="361">
        <v>1340</v>
      </c>
      <c r="L22" s="407"/>
      <c r="M22" s="361">
        <v>1700</v>
      </c>
      <c r="N22" s="360"/>
      <c r="O22" s="407">
        <v>1430</v>
      </c>
      <c r="P22" s="360"/>
      <c r="Q22" s="407">
        <v>1800</v>
      </c>
      <c r="R22" s="361"/>
      <c r="S22" s="360">
        <v>1450</v>
      </c>
      <c r="T22" s="361"/>
      <c r="U22" s="360">
        <v>1820</v>
      </c>
      <c r="V22" s="407"/>
      <c r="W22" s="362">
        <v>1550</v>
      </c>
      <c r="X22" s="407"/>
      <c r="Y22" s="362">
        <v>1980</v>
      </c>
    </row>
    <row r="23" spans="1:27" ht="53.25" customHeight="1" thickBot="1" x14ac:dyDescent="0.25">
      <c r="A23" s="1231" t="s">
        <v>242</v>
      </c>
      <c r="B23" s="550" t="s">
        <v>68</v>
      </c>
      <c r="C23" s="1238">
        <v>1</v>
      </c>
      <c r="D23" s="407"/>
      <c r="E23" s="361">
        <v>2600</v>
      </c>
      <c r="F23" s="360">
        <v>1680</v>
      </c>
      <c r="G23" s="407"/>
      <c r="H23" s="361">
        <v>3310</v>
      </c>
      <c r="I23" s="360">
        <v>2130</v>
      </c>
      <c r="J23" s="407"/>
      <c r="K23" s="361">
        <v>1340</v>
      </c>
      <c r="L23" s="407"/>
      <c r="M23" s="361">
        <v>1700</v>
      </c>
      <c r="N23" s="360"/>
      <c r="O23" s="407">
        <v>1430</v>
      </c>
      <c r="P23" s="360"/>
      <c r="Q23" s="407">
        <v>1800</v>
      </c>
      <c r="R23" s="361"/>
      <c r="S23" s="360">
        <v>1450</v>
      </c>
      <c r="T23" s="361"/>
      <c r="U23" s="360">
        <v>1820</v>
      </c>
      <c r="V23" s="407"/>
      <c r="W23" s="362">
        <v>1550</v>
      </c>
      <c r="X23" s="407"/>
      <c r="Y23" s="362">
        <v>1980</v>
      </c>
    </row>
    <row r="24" spans="1:27" ht="61.5" customHeight="1" thickBot="1" x14ac:dyDescent="0.25">
      <c r="A24" s="1697" t="s">
        <v>165</v>
      </c>
      <c r="B24" s="585" t="s">
        <v>134</v>
      </c>
      <c r="C24" s="1411">
        <v>1</v>
      </c>
      <c r="D24" s="407"/>
      <c r="E24" s="361">
        <v>2810</v>
      </c>
      <c r="F24" s="360">
        <v>1680</v>
      </c>
      <c r="G24" s="407"/>
      <c r="H24" s="361">
        <v>3580</v>
      </c>
      <c r="I24" s="360">
        <v>2130</v>
      </c>
      <c r="J24" s="407"/>
      <c r="K24" s="361">
        <v>1340</v>
      </c>
      <c r="L24" s="407"/>
      <c r="M24" s="361">
        <v>1700</v>
      </c>
      <c r="N24" s="360"/>
      <c r="O24" s="407">
        <v>1430</v>
      </c>
      <c r="P24" s="360"/>
      <c r="Q24" s="407">
        <v>1800</v>
      </c>
      <c r="R24" s="361"/>
      <c r="S24" s="360">
        <v>1450</v>
      </c>
      <c r="T24" s="361"/>
      <c r="U24" s="360">
        <v>1820</v>
      </c>
      <c r="V24" s="407"/>
      <c r="W24" s="362">
        <v>1550</v>
      </c>
      <c r="X24" s="407"/>
      <c r="Y24" s="362">
        <v>1980</v>
      </c>
    </row>
    <row r="25" spans="1:27" ht="93" customHeight="1" thickBot="1" x14ac:dyDescent="0.25">
      <c r="A25" s="1690" t="s">
        <v>203</v>
      </c>
      <c r="B25" s="1569" t="s">
        <v>61</v>
      </c>
      <c r="C25" s="1261">
        <v>1</v>
      </c>
      <c r="D25" s="407"/>
      <c r="E25" s="361">
        <v>2260</v>
      </c>
      <c r="F25" s="360"/>
      <c r="G25" s="407"/>
      <c r="H25" s="361">
        <f>G19</f>
        <v>2820</v>
      </c>
      <c r="I25" s="360"/>
      <c r="J25" s="407"/>
      <c r="K25" s="361"/>
      <c r="L25" s="407"/>
      <c r="M25" s="361"/>
      <c r="N25" s="360"/>
      <c r="O25" s="407"/>
      <c r="P25" s="360"/>
      <c r="Q25" s="407"/>
      <c r="R25" s="361"/>
      <c r="S25" s="360"/>
      <c r="T25" s="361"/>
      <c r="U25" s="360"/>
      <c r="V25" s="407"/>
      <c r="W25" s="362"/>
      <c r="X25" s="407"/>
      <c r="Y25" s="362"/>
    </row>
    <row r="26" spans="1:27" ht="27" customHeight="1" thickBot="1" x14ac:dyDescent="0.25">
      <c r="A26" s="1872" t="s">
        <v>54</v>
      </c>
      <c r="B26" s="1873"/>
      <c r="C26" s="1873"/>
      <c r="D26" s="1873"/>
      <c r="E26" s="1873"/>
      <c r="F26" s="1873"/>
      <c r="G26" s="1873"/>
      <c r="H26" s="1873"/>
      <c r="I26" s="1873"/>
      <c r="J26" s="1873"/>
      <c r="K26" s="1873"/>
      <c r="L26" s="1873"/>
      <c r="M26" s="1873"/>
      <c r="N26" s="1873"/>
      <c r="O26" s="1873"/>
      <c r="P26" s="1873"/>
      <c r="Q26" s="1873"/>
      <c r="R26" s="1873"/>
      <c r="S26" s="1873"/>
      <c r="T26" s="1873"/>
      <c r="U26" s="1873"/>
      <c r="V26" s="1693"/>
      <c r="W26" s="1693"/>
      <c r="X26" s="1693"/>
      <c r="Y26" s="1529"/>
    </row>
    <row r="27" spans="1:27" ht="66" customHeight="1" thickBot="1" x14ac:dyDescent="0.25">
      <c r="A27" s="584" t="s">
        <v>51</v>
      </c>
      <c r="B27" s="585" t="s">
        <v>166</v>
      </c>
      <c r="C27" s="859">
        <v>2</v>
      </c>
      <c r="D27" s="407">
        <v>2570</v>
      </c>
      <c r="E27" s="361">
        <v>3600</v>
      </c>
      <c r="F27" s="360">
        <v>1680</v>
      </c>
      <c r="G27" s="407">
        <v>3280</v>
      </c>
      <c r="H27" s="361">
        <v>4590</v>
      </c>
      <c r="I27" s="360">
        <v>2130</v>
      </c>
      <c r="J27" s="407">
        <v>2090</v>
      </c>
      <c r="K27" s="361">
        <v>1340</v>
      </c>
      <c r="L27" s="407">
        <v>2660</v>
      </c>
      <c r="M27" s="361">
        <v>1700</v>
      </c>
      <c r="N27" s="360">
        <v>2270</v>
      </c>
      <c r="O27" s="407">
        <v>1430</v>
      </c>
      <c r="P27" s="360">
        <v>2270</v>
      </c>
      <c r="Q27" s="407">
        <v>1800</v>
      </c>
      <c r="R27" s="361">
        <v>2290</v>
      </c>
      <c r="S27" s="360">
        <v>1450</v>
      </c>
      <c r="T27" s="361">
        <v>2300</v>
      </c>
      <c r="U27" s="360">
        <v>1820</v>
      </c>
      <c r="V27" s="407">
        <v>2450</v>
      </c>
      <c r="W27" s="362">
        <v>1550</v>
      </c>
      <c r="X27" s="407">
        <v>2450</v>
      </c>
      <c r="Y27" s="362">
        <v>1980</v>
      </c>
    </row>
    <row r="28" spans="1:27" ht="81" customHeight="1" thickBot="1" x14ac:dyDescent="0.25">
      <c r="A28" s="584" t="s">
        <v>136</v>
      </c>
      <c r="B28" s="585" t="s">
        <v>167</v>
      </c>
      <c r="C28" s="355">
        <v>2</v>
      </c>
      <c r="D28" s="407">
        <v>2690</v>
      </c>
      <c r="E28" s="361">
        <v>3770</v>
      </c>
      <c r="F28" s="360">
        <v>1680</v>
      </c>
      <c r="G28" s="407">
        <v>3420</v>
      </c>
      <c r="H28" s="361">
        <v>4780</v>
      </c>
      <c r="I28" s="360">
        <v>2130</v>
      </c>
      <c r="J28" s="329">
        <v>2180</v>
      </c>
      <c r="K28" s="597">
        <v>1340</v>
      </c>
      <c r="L28" s="407">
        <v>2770</v>
      </c>
      <c r="M28" s="361">
        <v>1700</v>
      </c>
      <c r="N28" s="387">
        <v>2370</v>
      </c>
      <c r="O28" s="329">
        <v>1430</v>
      </c>
      <c r="P28" s="360">
        <v>2370</v>
      </c>
      <c r="Q28" s="407">
        <v>1800</v>
      </c>
      <c r="R28" s="597">
        <v>2390</v>
      </c>
      <c r="S28" s="387">
        <v>1450</v>
      </c>
      <c r="T28" s="361">
        <v>2390</v>
      </c>
      <c r="U28" s="360">
        <v>1820</v>
      </c>
      <c r="V28" s="329">
        <v>2560</v>
      </c>
      <c r="W28" s="909">
        <v>1550</v>
      </c>
      <c r="X28" s="407">
        <v>2560</v>
      </c>
      <c r="Y28" s="362">
        <v>1980</v>
      </c>
    </row>
    <row r="29" spans="1:27" ht="39" customHeight="1" x14ac:dyDescent="0.2">
      <c r="A29" s="1215"/>
      <c r="B29" s="1212"/>
      <c r="C29" s="1215"/>
      <c r="D29" s="1214"/>
      <c r="E29" s="1214"/>
      <c r="F29" s="1216"/>
      <c r="G29" s="1216"/>
      <c r="H29" s="1216"/>
      <c r="I29" s="1216"/>
      <c r="J29" s="1216"/>
      <c r="K29" s="1216"/>
      <c r="L29" s="1214"/>
      <c r="M29" s="1214"/>
      <c r="N29" s="1214"/>
      <c r="O29" s="1214"/>
      <c r="P29" s="1216"/>
      <c r="Q29" s="1214"/>
      <c r="R29" s="1214"/>
      <c r="S29" s="1214"/>
      <c r="T29" s="1214"/>
      <c r="U29" s="1216"/>
      <c r="V29" s="1216"/>
      <c r="W29" s="1216"/>
      <c r="X29" s="1214"/>
      <c r="Y29" s="1214"/>
    </row>
    <row r="30" spans="1:27" ht="55.5" customHeight="1" thickBot="1" x14ac:dyDescent="0.25">
      <c r="A30" s="1215"/>
      <c r="B30" s="1212"/>
      <c r="C30" s="1215"/>
      <c r="D30" s="1214"/>
      <c r="E30" s="1214"/>
      <c r="F30" s="1216"/>
      <c r="G30" s="1216"/>
      <c r="H30" s="1216"/>
      <c r="I30" s="1216"/>
      <c r="J30" s="1216"/>
      <c r="K30" s="1216"/>
      <c r="L30" s="1214"/>
      <c r="M30" s="1214"/>
      <c r="N30" s="1214"/>
      <c r="O30" s="1214"/>
      <c r="P30" s="1216"/>
      <c r="Q30" s="1214"/>
      <c r="R30" s="1214"/>
      <c r="S30" s="1214"/>
      <c r="T30" s="1214"/>
      <c r="U30" s="1216"/>
      <c r="V30" s="1216"/>
      <c r="W30" s="1216"/>
      <c r="X30" s="1214"/>
      <c r="Y30" s="1214"/>
      <c r="Z30" s="4"/>
      <c r="AA30" s="4"/>
    </row>
    <row r="31" spans="1:27" ht="48" customHeight="1" thickBot="1" x14ac:dyDescent="0.25">
      <c r="A31" s="1781" t="s">
        <v>20</v>
      </c>
      <c r="B31" s="1783" t="s">
        <v>21</v>
      </c>
      <c r="C31" s="1793" t="s">
        <v>22</v>
      </c>
      <c r="D31" s="1791" t="s">
        <v>326</v>
      </c>
      <c r="E31" s="1790"/>
      <c r="F31" s="1792"/>
      <c r="G31" s="1791" t="s">
        <v>327</v>
      </c>
      <c r="H31" s="1790"/>
      <c r="I31" s="1792"/>
      <c r="J31" s="1791" t="s">
        <v>329</v>
      </c>
      <c r="K31" s="1792"/>
      <c r="L31" s="1791" t="s">
        <v>330</v>
      </c>
      <c r="M31" s="1792"/>
      <c r="N31" s="1787" t="s">
        <v>331</v>
      </c>
      <c r="O31" s="1789"/>
      <c r="P31" s="1787" t="s">
        <v>332</v>
      </c>
      <c r="Q31" s="1789"/>
      <c r="R31" s="1790" t="s">
        <v>335</v>
      </c>
      <c r="S31" s="1792"/>
      <c r="T31" s="1790" t="s">
        <v>336</v>
      </c>
      <c r="U31" s="1792"/>
      <c r="V31" s="1793" t="s">
        <v>337</v>
      </c>
      <c r="W31" s="1792"/>
      <c r="X31" s="1793" t="s">
        <v>338</v>
      </c>
      <c r="Y31" s="1792"/>
    </row>
    <row r="32" spans="1:27" ht="66" customHeight="1" thickBot="1" x14ac:dyDescent="0.25">
      <c r="A32" s="1782"/>
      <c r="B32" s="1784"/>
      <c r="C32" s="1830"/>
      <c r="D32" s="22" t="s">
        <v>27</v>
      </c>
      <c r="E32" s="23" t="s">
        <v>26</v>
      </c>
      <c r="F32" s="24" t="s">
        <v>189</v>
      </c>
      <c r="G32" s="22" t="s">
        <v>27</v>
      </c>
      <c r="H32" s="23" t="s">
        <v>26</v>
      </c>
      <c r="I32" s="24" t="s">
        <v>189</v>
      </c>
      <c r="J32" s="333" t="s">
        <v>23</v>
      </c>
      <c r="K32" s="24" t="s">
        <v>189</v>
      </c>
      <c r="L32" s="333" t="s">
        <v>23</v>
      </c>
      <c r="M32" s="24" t="s">
        <v>189</v>
      </c>
      <c r="N32" s="22" t="s">
        <v>23</v>
      </c>
      <c r="O32" s="24" t="s">
        <v>189</v>
      </c>
      <c r="P32" s="22" t="s">
        <v>23</v>
      </c>
      <c r="Q32" s="24" t="s">
        <v>189</v>
      </c>
      <c r="R32" s="333" t="s">
        <v>23</v>
      </c>
      <c r="S32" s="24" t="s">
        <v>189</v>
      </c>
      <c r="T32" s="333" t="s">
        <v>23</v>
      </c>
      <c r="U32" s="24" t="s">
        <v>189</v>
      </c>
      <c r="V32" s="333" t="s">
        <v>23</v>
      </c>
      <c r="W32" s="24" t="s">
        <v>189</v>
      </c>
      <c r="X32" s="333" t="s">
        <v>23</v>
      </c>
      <c r="Y32" s="24" t="s">
        <v>189</v>
      </c>
    </row>
    <row r="33" spans="1:25" ht="26.25" customHeight="1" thickBot="1" x14ac:dyDescent="0.25">
      <c r="A33" s="1866" t="s">
        <v>95</v>
      </c>
      <c r="B33" s="1867"/>
      <c r="C33" s="1867"/>
      <c r="D33" s="1867"/>
      <c r="E33" s="1867"/>
      <c r="F33" s="1867"/>
      <c r="G33" s="1867"/>
      <c r="H33" s="1867"/>
      <c r="I33" s="1867"/>
      <c r="J33" s="1867"/>
      <c r="K33" s="1867"/>
      <c r="L33" s="1867"/>
      <c r="M33" s="1867"/>
      <c r="N33" s="1867"/>
      <c r="O33" s="1867"/>
      <c r="P33" s="1867"/>
      <c r="Q33" s="1867"/>
      <c r="R33" s="1867"/>
      <c r="S33" s="1867"/>
      <c r="T33" s="1867"/>
      <c r="U33" s="1867"/>
      <c r="V33" s="1867"/>
      <c r="W33" s="1867"/>
      <c r="X33" s="1867"/>
      <c r="Y33" s="1868"/>
    </row>
    <row r="34" spans="1:25" ht="66.75" customHeight="1" thickBot="1" x14ac:dyDescent="0.25">
      <c r="A34" s="584" t="s">
        <v>15</v>
      </c>
      <c r="B34" s="585" t="s">
        <v>168</v>
      </c>
      <c r="C34" s="971">
        <v>2</v>
      </c>
      <c r="D34" s="407">
        <v>3300</v>
      </c>
      <c r="E34" s="361">
        <v>4620</v>
      </c>
      <c r="F34" s="360">
        <v>1820</v>
      </c>
      <c r="G34" s="407">
        <v>4200</v>
      </c>
      <c r="H34" s="361">
        <v>5880</v>
      </c>
      <c r="I34" s="360">
        <v>2320</v>
      </c>
      <c r="J34" s="407">
        <v>2680</v>
      </c>
      <c r="K34" s="361">
        <v>1450</v>
      </c>
      <c r="L34" s="407">
        <v>3400</v>
      </c>
      <c r="M34" s="361">
        <v>1840</v>
      </c>
      <c r="N34" s="360">
        <v>2910</v>
      </c>
      <c r="O34" s="407">
        <v>1540</v>
      </c>
      <c r="P34" s="360">
        <v>3680</v>
      </c>
      <c r="Q34" s="407">
        <v>1960</v>
      </c>
      <c r="R34" s="361">
        <v>2940</v>
      </c>
      <c r="S34" s="360">
        <v>1570</v>
      </c>
      <c r="T34" s="361">
        <v>3720</v>
      </c>
      <c r="U34" s="360">
        <v>2000</v>
      </c>
      <c r="V34" s="407">
        <v>3140</v>
      </c>
      <c r="W34" s="362">
        <v>1640</v>
      </c>
      <c r="X34" s="407">
        <v>3960</v>
      </c>
      <c r="Y34" s="362">
        <v>2080</v>
      </c>
    </row>
    <row r="35" spans="1:25" ht="65.25" customHeight="1" thickBot="1" x14ac:dyDescent="0.25">
      <c r="A35" s="407" t="s">
        <v>14</v>
      </c>
      <c r="B35" s="585" t="s">
        <v>169</v>
      </c>
      <c r="C35" s="1570">
        <v>2</v>
      </c>
      <c r="D35" s="329">
        <v>3560</v>
      </c>
      <c r="E35" s="597">
        <v>4990</v>
      </c>
      <c r="F35" s="387">
        <v>1950</v>
      </c>
      <c r="G35" s="329">
        <v>4520</v>
      </c>
      <c r="H35" s="597">
        <v>6320</v>
      </c>
      <c r="I35" s="387">
        <v>2480</v>
      </c>
      <c r="J35" s="329">
        <v>2890</v>
      </c>
      <c r="K35" s="597">
        <v>1570</v>
      </c>
      <c r="L35" s="329">
        <v>3640</v>
      </c>
      <c r="M35" s="597">
        <v>1960</v>
      </c>
      <c r="N35" s="387">
        <v>3130</v>
      </c>
      <c r="O35" s="329">
        <v>1660</v>
      </c>
      <c r="P35" s="387">
        <v>3960</v>
      </c>
      <c r="Q35" s="329">
        <v>2120</v>
      </c>
      <c r="R35" s="597">
        <v>3170</v>
      </c>
      <c r="S35" s="387">
        <v>1680</v>
      </c>
      <c r="T35" s="597">
        <v>4000</v>
      </c>
      <c r="U35" s="387">
        <v>2160</v>
      </c>
      <c r="V35" s="329">
        <v>3380</v>
      </c>
      <c r="W35" s="909">
        <v>1760</v>
      </c>
      <c r="X35" s="329">
        <v>4240</v>
      </c>
      <c r="Y35" s="909">
        <v>2240</v>
      </c>
    </row>
    <row r="36" spans="1:25" ht="60.75" customHeight="1" thickBot="1" x14ac:dyDescent="0.25">
      <c r="A36" s="1096" t="s">
        <v>145</v>
      </c>
      <c r="B36" s="550" t="s">
        <v>170</v>
      </c>
      <c r="C36" s="1247">
        <v>2</v>
      </c>
      <c r="D36" s="329">
        <v>3780</v>
      </c>
      <c r="E36" s="597">
        <v>5300</v>
      </c>
      <c r="F36" s="387">
        <v>2080</v>
      </c>
      <c r="G36" s="329">
        <v>4800</v>
      </c>
      <c r="H36" s="597">
        <v>6720</v>
      </c>
      <c r="I36" s="387">
        <v>2640</v>
      </c>
      <c r="J36" s="329">
        <v>3070</v>
      </c>
      <c r="K36" s="597">
        <v>1670</v>
      </c>
      <c r="L36" s="329">
        <v>3880</v>
      </c>
      <c r="M36" s="597">
        <v>2120</v>
      </c>
      <c r="N36" s="387">
        <v>3330</v>
      </c>
      <c r="O36" s="329">
        <v>1760</v>
      </c>
      <c r="P36" s="387">
        <v>4240</v>
      </c>
      <c r="Q36" s="329">
        <v>2240</v>
      </c>
      <c r="R36" s="597">
        <v>3370</v>
      </c>
      <c r="S36" s="387">
        <v>1790</v>
      </c>
      <c r="T36" s="597">
        <v>4280</v>
      </c>
      <c r="U36" s="387">
        <v>2280</v>
      </c>
      <c r="V36" s="329">
        <v>3590</v>
      </c>
      <c r="W36" s="909">
        <v>1870</v>
      </c>
      <c r="X36" s="329">
        <v>4560</v>
      </c>
      <c r="Y36" s="909">
        <v>2360</v>
      </c>
    </row>
    <row r="37" spans="1:25" ht="62.25" customHeight="1" thickBot="1" x14ac:dyDescent="0.25">
      <c r="A37" s="584" t="s">
        <v>146</v>
      </c>
      <c r="B37" s="585" t="s">
        <v>284</v>
      </c>
      <c r="C37" s="1570">
        <v>2</v>
      </c>
      <c r="D37" s="329">
        <v>5210</v>
      </c>
      <c r="E37" s="597">
        <v>7300</v>
      </c>
      <c r="F37" s="387">
        <v>2870</v>
      </c>
      <c r="G37" s="329">
        <v>6610</v>
      </c>
      <c r="H37" s="597">
        <v>9260</v>
      </c>
      <c r="I37" s="387">
        <v>3640</v>
      </c>
      <c r="J37" s="329">
        <v>4220</v>
      </c>
      <c r="K37" s="597">
        <v>2290</v>
      </c>
      <c r="L37" s="329">
        <v>5360</v>
      </c>
      <c r="M37" s="597">
        <v>2910</v>
      </c>
      <c r="N37" s="387">
        <v>4590</v>
      </c>
      <c r="O37" s="329">
        <v>2440</v>
      </c>
      <c r="P37" s="387">
        <v>4950</v>
      </c>
      <c r="Q37" s="329">
        <v>3090</v>
      </c>
      <c r="R37" s="597">
        <v>4640</v>
      </c>
      <c r="S37" s="387">
        <v>2470</v>
      </c>
      <c r="T37" s="597">
        <v>5890</v>
      </c>
      <c r="U37" s="387">
        <v>3130</v>
      </c>
      <c r="V37" s="329">
        <v>4960</v>
      </c>
      <c r="W37" s="909">
        <v>2580</v>
      </c>
      <c r="X37" s="329">
        <v>6290</v>
      </c>
      <c r="Y37" s="909">
        <v>3280</v>
      </c>
    </row>
    <row r="38" spans="1:25" ht="0.75" customHeight="1" x14ac:dyDescent="0.2">
      <c r="A38" s="1215"/>
      <c r="B38" s="1212"/>
      <c r="C38" s="1571"/>
      <c r="D38" s="1214"/>
      <c r="E38" s="1214"/>
      <c r="F38" s="1216"/>
      <c r="G38" s="1216"/>
      <c r="H38" s="1216"/>
      <c r="I38" s="1216"/>
      <c r="J38" s="1216"/>
      <c r="K38" s="1216"/>
      <c r="L38" s="1214"/>
      <c r="M38" s="1214"/>
      <c r="N38" s="1214"/>
      <c r="O38" s="1214"/>
      <c r="P38" s="1216"/>
      <c r="Q38" s="1214"/>
      <c r="R38" s="1214"/>
      <c r="S38" s="1214"/>
      <c r="T38" s="1214"/>
      <c r="U38" s="1216"/>
      <c r="V38" s="1216"/>
      <c r="W38" s="1216"/>
      <c r="X38" s="1214"/>
      <c r="Y38" s="1214"/>
    </row>
    <row r="39" spans="1:25" ht="44.25" hidden="1" customHeight="1" x14ac:dyDescent="0.2">
      <c r="A39" s="1215"/>
      <c r="B39" s="1212"/>
      <c r="C39" s="1571"/>
      <c r="D39" s="1214"/>
      <c r="E39" s="1214"/>
      <c r="F39" s="1216"/>
      <c r="G39" s="1216"/>
      <c r="H39" s="1216"/>
      <c r="I39" s="1216"/>
      <c r="J39" s="1216"/>
      <c r="K39" s="1216"/>
      <c r="L39" s="1214"/>
      <c r="M39" s="1214"/>
      <c r="N39" s="1214"/>
      <c r="O39" s="1214"/>
      <c r="P39" s="1216"/>
      <c r="Q39" s="1214"/>
      <c r="R39" s="1214"/>
      <c r="S39" s="1214"/>
      <c r="T39" s="1214"/>
      <c r="U39" s="1216"/>
      <c r="V39" s="1216"/>
      <c r="W39" s="1216"/>
      <c r="X39" s="1214"/>
      <c r="Y39" s="1214"/>
    </row>
    <row r="40" spans="1:25" ht="17.25" customHeight="1" x14ac:dyDescent="0.25">
      <c r="A40" s="1869" t="s">
        <v>93</v>
      </c>
      <c r="B40" s="1870"/>
      <c r="C40" s="1870"/>
      <c r="D40" s="1870"/>
      <c r="E40" s="1870"/>
      <c r="F40" s="1870"/>
      <c r="G40" s="1870"/>
      <c r="H40" s="1870"/>
      <c r="I40" s="1870"/>
      <c r="J40" s="1870"/>
      <c r="K40" s="1870"/>
      <c r="L40" s="1870"/>
      <c r="M40" s="1870"/>
      <c r="N40" s="1870"/>
      <c r="O40" s="1870"/>
      <c r="P40" s="1870"/>
      <c r="Q40" s="1870"/>
      <c r="R40" s="1870"/>
      <c r="S40" s="1870"/>
      <c r="T40" s="1870"/>
      <c r="U40" s="1870"/>
      <c r="V40" s="1692"/>
      <c r="W40" s="1692"/>
      <c r="X40" s="1692"/>
      <c r="Y40" s="1692"/>
    </row>
    <row r="41" spans="1:25" ht="19.899999999999999" customHeight="1" x14ac:dyDescent="0.25">
      <c r="A41" s="16" t="s">
        <v>12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9.899999999999999" customHeight="1" x14ac:dyDescent="0.25">
      <c r="A42" s="1807" t="s">
        <v>81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7"/>
      <c r="Q42" s="1807"/>
      <c r="R42" s="1807"/>
      <c r="S42" s="1807"/>
      <c r="T42" s="1807"/>
      <c r="U42" s="1807"/>
      <c r="V42" s="1691"/>
      <c r="W42" s="1691"/>
      <c r="X42" s="1691"/>
      <c r="Y42" s="1691"/>
    </row>
    <row r="43" spans="1:25" ht="19.5" customHeight="1" x14ac:dyDescent="0.25">
      <c r="A43" s="1691" t="s">
        <v>36</v>
      </c>
      <c r="B43" s="1691"/>
      <c r="C43" s="1691"/>
      <c r="D43" s="1691"/>
      <c r="E43" s="1691"/>
      <c r="F43" s="1691"/>
      <c r="G43" s="1691"/>
      <c r="H43" s="1691"/>
      <c r="I43" s="1691"/>
      <c r="J43" s="1691"/>
      <c r="K43" s="1691"/>
      <c r="L43" s="1691"/>
      <c r="M43" s="1691"/>
      <c r="N43" s="1691"/>
      <c r="O43" s="1691"/>
      <c r="P43" s="1691"/>
      <c r="Q43" s="1691"/>
      <c r="R43" s="1691"/>
      <c r="S43" s="1691"/>
      <c r="T43" s="1691"/>
      <c r="U43" s="1691"/>
      <c r="V43" s="1691"/>
      <c r="W43" s="1691"/>
      <c r="X43" s="1691"/>
      <c r="Y43" s="1691"/>
    </row>
    <row r="44" spans="1:25" ht="20.45" customHeight="1" x14ac:dyDescent="0.25">
      <c r="A44" s="16" t="s">
        <v>10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21" customHeight="1" x14ac:dyDescent="0.25">
      <c r="A45" s="16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5.75" customHeight="1" x14ac:dyDescent="0.25">
      <c r="A46" s="16" t="s">
        <v>49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21" customHeight="1" x14ac:dyDescent="0.25">
      <c r="A47" s="1808" t="s">
        <v>83</v>
      </c>
      <c r="B47" s="1807"/>
      <c r="C47" s="1807"/>
      <c r="D47" s="1807"/>
      <c r="E47" s="1807"/>
      <c r="F47" s="1807"/>
      <c r="G47" s="1807"/>
      <c r="H47" s="1807"/>
      <c r="I47" s="1807"/>
      <c r="J47" s="1807"/>
      <c r="K47" s="1807"/>
      <c r="L47" s="1807"/>
      <c r="M47" s="1807"/>
      <c r="N47" s="1807"/>
      <c r="O47" s="1807"/>
      <c r="P47" s="1807"/>
      <c r="Q47" s="1807"/>
      <c r="R47" s="1807"/>
      <c r="S47" s="1807"/>
      <c r="T47" s="1807"/>
      <c r="U47" s="1807"/>
      <c r="V47" s="1691"/>
      <c r="W47" s="1691"/>
      <c r="X47" s="1691"/>
      <c r="Y47" s="1691"/>
    </row>
    <row r="48" spans="1:25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5"/>
      <c r="U48" s="15"/>
      <c r="V48" s="15"/>
      <c r="W48" s="15"/>
      <c r="X48" s="5"/>
      <c r="Y48" s="5"/>
    </row>
    <row r="49" spans="1:25" ht="21" customHeight="1" x14ac:dyDescent="0.25">
      <c r="A49" s="8"/>
      <c r="B49" s="8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/>
      <c r="U49" s="5"/>
      <c r="V49" s="5"/>
      <c r="W49" s="5"/>
      <c r="X49" s="5"/>
      <c r="Y49" s="5"/>
    </row>
    <row r="50" spans="1:25" ht="23.25" customHeight="1" x14ac:dyDescent="0.25">
      <c r="A50" s="8"/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/>
      <c r="U50" s="5"/>
      <c r="V50" s="5"/>
      <c r="W50" s="5"/>
      <c r="X50" s="5"/>
      <c r="Y50" s="5"/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</sheetData>
  <mergeCells count="52">
    <mergeCell ref="V20:W20"/>
    <mergeCell ref="V31:W31"/>
    <mergeCell ref="A42:U42"/>
    <mergeCell ref="A47:U47"/>
    <mergeCell ref="J14:K14"/>
    <mergeCell ref="J20:K20"/>
    <mergeCell ref="J31:K31"/>
    <mergeCell ref="N14:O14"/>
    <mergeCell ref="N20:O20"/>
    <mergeCell ref="N31:O31"/>
    <mergeCell ref="R14:S14"/>
    <mergeCell ref="R20:S20"/>
    <mergeCell ref="L31:M31"/>
    <mergeCell ref="P31:Q31"/>
    <mergeCell ref="T31:U31"/>
    <mergeCell ref="P14:Q14"/>
    <mergeCell ref="X31:Y31"/>
    <mergeCell ref="A33:Y33"/>
    <mergeCell ref="A40:U40"/>
    <mergeCell ref="R31:S31"/>
    <mergeCell ref="L20:M20"/>
    <mergeCell ref="P20:Q20"/>
    <mergeCell ref="T20:U20"/>
    <mergeCell ref="X20:Y20"/>
    <mergeCell ref="A26:U26"/>
    <mergeCell ref="A31:A32"/>
    <mergeCell ref="B31:B32"/>
    <mergeCell ref="C31:C32"/>
    <mergeCell ref="D31:F31"/>
    <mergeCell ref="G31:I31"/>
    <mergeCell ref="A20:A21"/>
    <mergeCell ref="B20:B21"/>
    <mergeCell ref="T14:U14"/>
    <mergeCell ref="X14:Y14"/>
    <mergeCell ref="A16:Y16"/>
    <mergeCell ref="A17:Y17"/>
    <mergeCell ref="L14:M14"/>
    <mergeCell ref="V14:W14"/>
    <mergeCell ref="C20:C21"/>
    <mergeCell ref="D20:F20"/>
    <mergeCell ref="G20:I20"/>
    <mergeCell ref="A14:A15"/>
    <mergeCell ref="B14:B15"/>
    <mergeCell ref="C14:C15"/>
    <mergeCell ref="D14:F14"/>
    <mergeCell ref="G14:I14"/>
    <mergeCell ref="A13:Y13"/>
    <mergeCell ref="P3:Y3"/>
    <mergeCell ref="P5:Y5"/>
    <mergeCell ref="A9:Y9"/>
    <mergeCell ref="A10:Y10"/>
    <mergeCell ref="A11:Y11"/>
  </mergeCells>
  <pageMargins left="0.74803149606299213" right="0.55118110236220474" top="0.39370078740157483" bottom="0.39370078740157483" header="0.31496062992125984" footer="0.31496062992125984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opLeftCell="A22" zoomScaleNormal="100" workbookViewId="0">
      <selection activeCell="P20" sqref="P20"/>
    </sheetView>
  </sheetViews>
  <sheetFormatPr defaultRowHeight="12.75" x14ac:dyDescent="0.2"/>
  <cols>
    <col min="1" max="1" width="12.285156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7.85546875" customWidth="1"/>
    <col min="8" max="8" width="9.42578125" customWidth="1"/>
    <col min="9" max="9" width="9" customWidth="1"/>
    <col min="10" max="10" width="9.140625" customWidth="1"/>
    <col min="11" max="11" width="7.85546875" customWidth="1"/>
    <col min="12" max="12" width="8.5703125" customWidth="1"/>
    <col min="13" max="13" width="8.28515625" customWidth="1"/>
    <col min="14" max="14" width="8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251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</row>
    <row r="10" spans="1:14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</row>
    <row r="11" spans="1:14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</row>
    <row r="12" spans="1:14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20"/>
      <c r="N12" s="1420"/>
    </row>
    <row r="13" spans="1:14" ht="16.5" thickBot="1" x14ac:dyDescent="0.3">
      <c r="A13" s="1874" t="s">
        <v>269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</row>
    <row r="14" spans="1:14" ht="47.25" customHeight="1" thickBot="1" x14ac:dyDescent="0.25">
      <c r="A14" s="1781" t="s">
        <v>20</v>
      </c>
      <c r="B14" s="1783" t="s">
        <v>21</v>
      </c>
      <c r="C14" s="1793" t="s">
        <v>22</v>
      </c>
      <c r="D14" s="1791" t="s">
        <v>52</v>
      </c>
      <c r="E14" s="1790"/>
      <c r="F14" s="1792"/>
      <c r="G14" s="1791" t="s">
        <v>84</v>
      </c>
      <c r="H14" s="1792"/>
      <c r="I14" s="1787" t="s">
        <v>162</v>
      </c>
      <c r="J14" s="1789"/>
      <c r="K14" s="1790" t="s">
        <v>163</v>
      </c>
      <c r="L14" s="1792"/>
      <c r="M14" s="1793" t="s">
        <v>180</v>
      </c>
      <c r="N14" s="1792"/>
    </row>
    <row r="15" spans="1:14" ht="57.6" customHeight="1" thickBot="1" x14ac:dyDescent="0.25">
      <c r="A15" s="1782"/>
      <c r="B15" s="1784"/>
      <c r="C15" s="1830"/>
      <c r="D15" s="22" t="s">
        <v>27</v>
      </c>
      <c r="E15" s="23" t="s">
        <v>26</v>
      </c>
      <c r="F15" s="24" t="s">
        <v>189</v>
      </c>
      <c r="G15" s="333" t="s">
        <v>23</v>
      </c>
      <c r="H15" s="24" t="s">
        <v>189</v>
      </c>
      <c r="I15" s="22" t="s">
        <v>23</v>
      </c>
      <c r="J15" s="24" t="s">
        <v>189</v>
      </c>
      <c r="K15" s="333" t="s">
        <v>23</v>
      </c>
      <c r="L15" s="24" t="s">
        <v>189</v>
      </c>
      <c r="M15" s="333" t="s">
        <v>23</v>
      </c>
      <c r="N15" s="24" t="s">
        <v>189</v>
      </c>
    </row>
    <row r="16" spans="1:14" ht="33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9"/>
    </row>
    <row r="17" spans="1:16" ht="29.25" customHeight="1" thickBot="1" x14ac:dyDescent="0.25">
      <c r="A17" s="1804" t="s">
        <v>30</v>
      </c>
      <c r="B17" s="1805"/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6"/>
    </row>
    <row r="18" spans="1:16" ht="71.45" customHeight="1" thickBot="1" x14ac:dyDescent="0.25">
      <c r="A18" s="584" t="s">
        <v>46</v>
      </c>
      <c r="B18" s="585" t="s">
        <v>89</v>
      </c>
      <c r="C18" s="931">
        <v>2</v>
      </c>
      <c r="D18" s="407">
        <v>2110</v>
      </c>
      <c r="E18" s="361">
        <v>2850</v>
      </c>
      <c r="F18" s="360">
        <v>1680</v>
      </c>
      <c r="G18" s="407">
        <v>1710</v>
      </c>
      <c r="H18" s="361">
        <v>1340</v>
      </c>
      <c r="I18" s="360">
        <v>1860</v>
      </c>
      <c r="J18" s="407">
        <v>1430</v>
      </c>
      <c r="K18" s="361">
        <v>1880</v>
      </c>
      <c r="L18" s="360">
        <v>1450</v>
      </c>
      <c r="M18" s="407">
        <v>2000</v>
      </c>
      <c r="N18" s="362">
        <v>1550</v>
      </c>
    </row>
    <row r="19" spans="1:16" ht="63" customHeight="1" thickBot="1" x14ac:dyDescent="0.25">
      <c r="A19" s="584" t="s">
        <v>44</v>
      </c>
      <c r="B19" s="585" t="s">
        <v>88</v>
      </c>
      <c r="C19" s="931">
        <v>2</v>
      </c>
      <c r="D19" s="407">
        <v>2260</v>
      </c>
      <c r="E19" s="361">
        <v>3050</v>
      </c>
      <c r="F19" s="360">
        <v>1680</v>
      </c>
      <c r="G19" s="407">
        <v>1840</v>
      </c>
      <c r="H19" s="361">
        <v>1340</v>
      </c>
      <c r="I19" s="360">
        <v>2000</v>
      </c>
      <c r="J19" s="407">
        <v>1430</v>
      </c>
      <c r="K19" s="361">
        <v>2020</v>
      </c>
      <c r="L19" s="360">
        <v>1450</v>
      </c>
      <c r="M19" s="407">
        <v>2130</v>
      </c>
      <c r="N19" s="362">
        <v>1550</v>
      </c>
      <c r="P19">
        <f>3400*0.67</f>
        <v>2278</v>
      </c>
    </row>
    <row r="20" spans="1:16" ht="49.5" customHeight="1" thickBot="1" x14ac:dyDescent="0.25">
      <c r="A20" s="1781" t="s">
        <v>20</v>
      </c>
      <c r="B20" s="1783" t="s">
        <v>21</v>
      </c>
      <c r="C20" s="1793" t="s">
        <v>22</v>
      </c>
      <c r="D20" s="1791" t="s">
        <v>52</v>
      </c>
      <c r="E20" s="1790"/>
      <c r="F20" s="1792"/>
      <c r="G20" s="1791" t="s">
        <v>84</v>
      </c>
      <c r="H20" s="1792"/>
      <c r="I20" s="1787" t="s">
        <v>162</v>
      </c>
      <c r="J20" s="1789"/>
      <c r="K20" s="1790" t="s">
        <v>163</v>
      </c>
      <c r="L20" s="1792"/>
      <c r="M20" s="1793" t="s">
        <v>180</v>
      </c>
      <c r="N20" s="1792"/>
    </row>
    <row r="21" spans="1:16" ht="55.5" customHeight="1" thickBot="1" x14ac:dyDescent="0.25">
      <c r="A21" s="1782"/>
      <c r="B21" s="1784"/>
      <c r="C21" s="1830"/>
      <c r="D21" s="22" t="s">
        <v>27</v>
      </c>
      <c r="E21" s="23" t="s">
        <v>26</v>
      </c>
      <c r="F21" s="24" t="s">
        <v>189</v>
      </c>
      <c r="G21" s="333" t="s">
        <v>23</v>
      </c>
      <c r="H21" s="24" t="s">
        <v>189</v>
      </c>
      <c r="I21" s="22" t="s">
        <v>23</v>
      </c>
      <c r="J21" s="24" t="s">
        <v>189</v>
      </c>
      <c r="K21" s="333" t="s">
        <v>23</v>
      </c>
      <c r="L21" s="24" t="s">
        <v>189</v>
      </c>
      <c r="M21" s="333" t="s">
        <v>23</v>
      </c>
      <c r="N21" s="24" t="s">
        <v>189</v>
      </c>
    </row>
    <row r="22" spans="1:16" ht="53.25" customHeight="1" thickBot="1" x14ac:dyDescent="0.25">
      <c r="A22" s="1558" t="s">
        <v>243</v>
      </c>
      <c r="B22" s="585" t="s">
        <v>241</v>
      </c>
      <c r="C22" s="1411">
        <v>1</v>
      </c>
      <c r="D22" s="407"/>
      <c r="E22" s="361">
        <v>2440</v>
      </c>
      <c r="F22" s="360">
        <v>1680</v>
      </c>
      <c r="G22" s="407"/>
      <c r="H22" s="361">
        <v>1340</v>
      </c>
      <c r="I22" s="360"/>
      <c r="J22" s="407">
        <v>1430</v>
      </c>
      <c r="K22" s="361"/>
      <c r="L22" s="360">
        <v>1450</v>
      </c>
      <c r="M22" s="407"/>
      <c r="N22" s="362">
        <v>1550</v>
      </c>
    </row>
    <row r="23" spans="1:16" ht="53.25" customHeight="1" thickBot="1" x14ac:dyDescent="0.25">
      <c r="A23" s="1231" t="s">
        <v>242</v>
      </c>
      <c r="B23" s="550" t="s">
        <v>68</v>
      </c>
      <c r="C23" s="1238">
        <v>1</v>
      </c>
      <c r="D23" s="407"/>
      <c r="E23" s="361">
        <v>2600</v>
      </c>
      <c r="F23" s="360">
        <v>1680</v>
      </c>
      <c r="G23" s="407"/>
      <c r="H23" s="361">
        <v>1340</v>
      </c>
      <c r="I23" s="360"/>
      <c r="J23" s="407">
        <v>1430</v>
      </c>
      <c r="K23" s="361"/>
      <c r="L23" s="360">
        <v>1450</v>
      </c>
      <c r="M23" s="407"/>
      <c r="N23" s="362">
        <v>1550</v>
      </c>
    </row>
    <row r="24" spans="1:16" ht="73.5" customHeight="1" thickBot="1" x14ac:dyDescent="0.25">
      <c r="A24" s="1558" t="s">
        <v>165</v>
      </c>
      <c r="B24" s="585" t="s">
        <v>134</v>
      </c>
      <c r="C24" s="1411">
        <v>1</v>
      </c>
      <c r="D24" s="407"/>
      <c r="E24" s="361">
        <v>2810</v>
      </c>
      <c r="F24" s="360">
        <v>1680</v>
      </c>
      <c r="G24" s="407"/>
      <c r="H24" s="361">
        <v>1340</v>
      </c>
      <c r="I24" s="360"/>
      <c r="J24" s="407">
        <v>1430</v>
      </c>
      <c r="K24" s="361"/>
      <c r="L24" s="360">
        <v>1450</v>
      </c>
      <c r="M24" s="407"/>
      <c r="N24" s="362">
        <v>1550</v>
      </c>
    </row>
    <row r="25" spans="1:16" ht="93" customHeight="1" thickBot="1" x14ac:dyDescent="0.25">
      <c r="A25" s="1544" t="s">
        <v>203</v>
      </c>
      <c r="B25" s="1569" t="s">
        <v>61</v>
      </c>
      <c r="C25" s="1261">
        <v>1</v>
      </c>
      <c r="D25" s="407"/>
      <c r="E25" s="361">
        <f>D19</f>
        <v>2260</v>
      </c>
      <c r="F25" s="360"/>
      <c r="G25" s="407"/>
      <c r="H25" s="361"/>
      <c r="I25" s="360"/>
      <c r="J25" s="407"/>
      <c r="K25" s="361"/>
      <c r="L25" s="360"/>
      <c r="M25" s="407"/>
      <c r="N25" s="362"/>
    </row>
    <row r="26" spans="1:16" ht="27" customHeight="1" thickBot="1" x14ac:dyDescent="0.25">
      <c r="A26" s="1872" t="s">
        <v>54</v>
      </c>
      <c r="B26" s="1873"/>
      <c r="C26" s="1873"/>
      <c r="D26" s="1873"/>
      <c r="E26" s="1873"/>
      <c r="F26" s="1873"/>
      <c r="G26" s="1873"/>
      <c r="H26" s="1873"/>
      <c r="I26" s="1873"/>
      <c r="J26" s="1873"/>
      <c r="K26" s="1873"/>
      <c r="L26" s="1873"/>
      <c r="M26" s="1542"/>
      <c r="N26" s="1529"/>
    </row>
    <row r="27" spans="1:16" ht="66" customHeight="1" thickBot="1" x14ac:dyDescent="0.25">
      <c r="A27" s="584" t="s">
        <v>51</v>
      </c>
      <c r="B27" s="585" t="s">
        <v>166</v>
      </c>
      <c r="C27" s="859">
        <v>2</v>
      </c>
      <c r="D27" s="407">
        <v>2570</v>
      </c>
      <c r="E27" s="361">
        <v>3600</v>
      </c>
      <c r="F27" s="360">
        <v>1680</v>
      </c>
      <c r="G27" s="407">
        <v>2090</v>
      </c>
      <c r="H27" s="361">
        <v>1340</v>
      </c>
      <c r="I27" s="360">
        <v>2270</v>
      </c>
      <c r="J27" s="407">
        <v>1430</v>
      </c>
      <c r="K27" s="361">
        <v>2290</v>
      </c>
      <c r="L27" s="360">
        <v>1450</v>
      </c>
      <c r="M27" s="407">
        <v>2450</v>
      </c>
      <c r="N27" s="362">
        <v>1550</v>
      </c>
    </row>
    <row r="28" spans="1:16" ht="81" customHeight="1" thickBot="1" x14ac:dyDescent="0.25">
      <c r="A28" s="584" t="s">
        <v>136</v>
      </c>
      <c r="B28" s="585" t="s">
        <v>167</v>
      </c>
      <c r="C28" s="355">
        <v>2</v>
      </c>
      <c r="D28" s="329">
        <v>2690</v>
      </c>
      <c r="E28" s="597">
        <v>3770</v>
      </c>
      <c r="F28" s="387">
        <v>1680</v>
      </c>
      <c r="G28" s="329">
        <v>2180</v>
      </c>
      <c r="H28" s="597">
        <v>1340</v>
      </c>
      <c r="I28" s="387">
        <v>2370</v>
      </c>
      <c r="J28" s="329">
        <v>1430</v>
      </c>
      <c r="K28" s="597">
        <v>2390</v>
      </c>
      <c r="L28" s="387">
        <v>1450</v>
      </c>
      <c r="M28" s="329">
        <v>2560</v>
      </c>
      <c r="N28" s="909">
        <v>1550</v>
      </c>
    </row>
    <row r="29" spans="1:16" ht="51" customHeight="1" thickBot="1" x14ac:dyDescent="0.25">
      <c r="A29" s="1781" t="s">
        <v>20</v>
      </c>
      <c r="B29" s="1783" t="s">
        <v>21</v>
      </c>
      <c r="C29" s="1793" t="s">
        <v>22</v>
      </c>
      <c r="D29" s="1791" t="s">
        <v>52</v>
      </c>
      <c r="E29" s="1790"/>
      <c r="F29" s="1792"/>
      <c r="G29" s="1791" t="s">
        <v>84</v>
      </c>
      <c r="H29" s="1792"/>
      <c r="I29" s="1787" t="s">
        <v>162</v>
      </c>
      <c r="J29" s="1789"/>
      <c r="K29" s="1790" t="s">
        <v>163</v>
      </c>
      <c r="L29" s="1792"/>
      <c r="M29" s="1793" t="s">
        <v>180</v>
      </c>
      <c r="N29" s="1792"/>
    </row>
    <row r="30" spans="1:16" ht="52.5" customHeight="1" thickBot="1" x14ac:dyDescent="0.25">
      <c r="A30" s="1782"/>
      <c r="B30" s="1784"/>
      <c r="C30" s="1830"/>
      <c r="D30" s="22" t="s">
        <v>27</v>
      </c>
      <c r="E30" s="23" t="s">
        <v>26</v>
      </c>
      <c r="F30" s="24" t="s">
        <v>189</v>
      </c>
      <c r="G30" s="333" t="s">
        <v>23</v>
      </c>
      <c r="H30" s="24" t="s">
        <v>189</v>
      </c>
      <c r="I30" s="22" t="s">
        <v>23</v>
      </c>
      <c r="J30" s="24" t="s">
        <v>189</v>
      </c>
      <c r="K30" s="333" t="s">
        <v>23</v>
      </c>
      <c r="L30" s="24" t="s">
        <v>189</v>
      </c>
      <c r="M30" s="333" t="s">
        <v>23</v>
      </c>
      <c r="N30" s="24" t="s">
        <v>189</v>
      </c>
    </row>
    <row r="31" spans="1:16" ht="30.75" customHeight="1" thickBot="1" x14ac:dyDescent="0.25">
      <c r="A31" s="1866" t="s">
        <v>95</v>
      </c>
      <c r="B31" s="1867"/>
      <c r="C31" s="1867"/>
      <c r="D31" s="1867"/>
      <c r="E31" s="1867"/>
      <c r="F31" s="1867"/>
      <c r="G31" s="1867"/>
      <c r="H31" s="1867"/>
      <c r="I31" s="1867"/>
      <c r="J31" s="1867"/>
      <c r="K31" s="1867"/>
      <c r="L31" s="1867"/>
      <c r="M31" s="1867"/>
      <c r="N31" s="1868"/>
    </row>
    <row r="32" spans="1:16" ht="69" customHeight="1" thickBot="1" x14ac:dyDescent="0.25">
      <c r="A32" s="584" t="s">
        <v>15</v>
      </c>
      <c r="B32" s="585" t="s">
        <v>168</v>
      </c>
      <c r="C32" s="971">
        <v>2</v>
      </c>
      <c r="D32" s="407">
        <v>3300</v>
      </c>
      <c r="E32" s="361">
        <v>4620</v>
      </c>
      <c r="F32" s="360">
        <v>1820</v>
      </c>
      <c r="G32" s="407">
        <v>2680</v>
      </c>
      <c r="H32" s="361">
        <v>1450</v>
      </c>
      <c r="I32" s="360">
        <v>2910</v>
      </c>
      <c r="J32" s="407">
        <v>1540</v>
      </c>
      <c r="K32" s="361">
        <v>2940</v>
      </c>
      <c r="L32" s="360">
        <v>1570</v>
      </c>
      <c r="M32" s="407">
        <v>3140</v>
      </c>
      <c r="N32" s="362">
        <v>1640</v>
      </c>
    </row>
    <row r="33" spans="1:14" ht="70.5" customHeight="1" thickBot="1" x14ac:dyDescent="0.25">
      <c r="A33" s="407" t="s">
        <v>14</v>
      </c>
      <c r="B33" s="585" t="s">
        <v>169</v>
      </c>
      <c r="C33" s="1570">
        <v>2</v>
      </c>
      <c r="D33" s="329">
        <v>3560</v>
      </c>
      <c r="E33" s="597">
        <v>4990</v>
      </c>
      <c r="F33" s="387">
        <v>1950</v>
      </c>
      <c r="G33" s="329">
        <v>2890</v>
      </c>
      <c r="H33" s="597">
        <v>1570</v>
      </c>
      <c r="I33" s="387">
        <v>3130</v>
      </c>
      <c r="J33" s="329">
        <v>1660</v>
      </c>
      <c r="K33" s="597">
        <v>3170</v>
      </c>
      <c r="L33" s="387">
        <v>1680</v>
      </c>
      <c r="M33" s="329">
        <v>3380</v>
      </c>
      <c r="N33" s="909">
        <v>1760</v>
      </c>
    </row>
    <row r="34" spans="1:14" ht="71.25" customHeight="1" thickBot="1" x14ac:dyDescent="0.25">
      <c r="A34" s="1096" t="s">
        <v>145</v>
      </c>
      <c r="B34" s="550" t="s">
        <v>170</v>
      </c>
      <c r="C34" s="1247">
        <v>2</v>
      </c>
      <c r="D34" s="329">
        <v>3780</v>
      </c>
      <c r="E34" s="597">
        <v>5300</v>
      </c>
      <c r="F34" s="387">
        <v>2080</v>
      </c>
      <c r="G34" s="329">
        <v>3070</v>
      </c>
      <c r="H34" s="597">
        <v>1670</v>
      </c>
      <c r="I34" s="387">
        <v>3330</v>
      </c>
      <c r="J34" s="329">
        <v>1760</v>
      </c>
      <c r="K34" s="597">
        <v>3370</v>
      </c>
      <c r="L34" s="387">
        <v>1790</v>
      </c>
      <c r="M34" s="329">
        <v>3590</v>
      </c>
      <c r="N34" s="909">
        <v>1870</v>
      </c>
    </row>
    <row r="35" spans="1:14" ht="70.5" customHeight="1" thickBot="1" x14ac:dyDescent="0.25">
      <c r="A35" s="584" t="s">
        <v>146</v>
      </c>
      <c r="B35" s="585" t="s">
        <v>284</v>
      </c>
      <c r="C35" s="1570">
        <v>2</v>
      </c>
      <c r="D35" s="329">
        <v>5210</v>
      </c>
      <c r="E35" s="597">
        <v>7300</v>
      </c>
      <c r="F35" s="387">
        <v>2870</v>
      </c>
      <c r="G35" s="329">
        <v>4220</v>
      </c>
      <c r="H35" s="597">
        <v>2290</v>
      </c>
      <c r="I35" s="387">
        <v>4590</v>
      </c>
      <c r="J35" s="329">
        <v>2440</v>
      </c>
      <c r="K35" s="597">
        <v>4640</v>
      </c>
      <c r="L35" s="387">
        <v>2470</v>
      </c>
      <c r="M35" s="329">
        <v>4960</v>
      </c>
      <c r="N35" s="909">
        <v>2580</v>
      </c>
    </row>
    <row r="36" spans="1:14" ht="64.5" customHeight="1" x14ac:dyDescent="0.2">
      <c r="A36" s="1215"/>
      <c r="B36" s="1212"/>
      <c r="C36" s="1571"/>
      <c r="D36" s="1214"/>
      <c r="E36" s="1214"/>
      <c r="F36" s="1216"/>
      <c r="G36" s="1214"/>
      <c r="H36" s="1214"/>
      <c r="I36" s="1216"/>
      <c r="J36" s="1214"/>
      <c r="K36" s="1214"/>
      <c r="L36" s="1216"/>
      <c r="M36" s="1214"/>
      <c r="N36" s="1214"/>
    </row>
    <row r="37" spans="1:14" ht="64.5" customHeight="1" x14ac:dyDescent="0.2">
      <c r="A37" s="1215"/>
      <c r="B37" s="1212"/>
      <c r="C37" s="1571"/>
      <c r="D37" s="1214"/>
      <c r="E37" s="1214"/>
      <c r="F37" s="1216"/>
      <c r="G37" s="1214"/>
      <c r="H37" s="1214"/>
      <c r="I37" s="1216"/>
      <c r="J37" s="1214"/>
      <c r="K37" s="1214"/>
      <c r="L37" s="1216"/>
      <c r="M37" s="1214"/>
      <c r="N37" s="1214"/>
    </row>
    <row r="38" spans="1:14" ht="27" customHeight="1" x14ac:dyDescent="0.25">
      <c r="A38" s="1869" t="s">
        <v>93</v>
      </c>
      <c r="B38" s="1870"/>
      <c r="C38" s="1870"/>
      <c r="D38" s="1870"/>
      <c r="E38" s="1870"/>
      <c r="F38" s="1870"/>
      <c r="G38" s="1870"/>
      <c r="H38" s="1870"/>
      <c r="I38" s="1870"/>
      <c r="J38" s="1870"/>
      <c r="K38" s="1870"/>
      <c r="L38" s="1870"/>
      <c r="M38" s="1548"/>
      <c r="N38" s="1548"/>
    </row>
    <row r="39" spans="1:14" ht="19.899999999999999" customHeight="1" x14ac:dyDescent="0.25">
      <c r="A39" s="16" t="s">
        <v>12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9.899999999999999" customHeight="1" x14ac:dyDescent="0.25">
      <c r="A40" s="1807" t="s">
        <v>81</v>
      </c>
      <c r="B40" s="1807"/>
      <c r="C40" s="1807"/>
      <c r="D40" s="1807"/>
      <c r="E40" s="1807"/>
      <c r="F40" s="1807"/>
      <c r="G40" s="1807"/>
      <c r="H40" s="1807"/>
      <c r="I40" s="1807"/>
      <c r="J40" s="1807"/>
      <c r="K40" s="1807"/>
      <c r="L40" s="1807"/>
      <c r="M40" s="1539"/>
      <c r="N40" s="1539"/>
    </row>
    <row r="41" spans="1:14" ht="19.5" customHeight="1" x14ac:dyDescent="0.25">
      <c r="A41" s="1539" t="s">
        <v>36</v>
      </c>
      <c r="B41" s="1539"/>
      <c r="C41" s="1539"/>
      <c r="D41" s="1539"/>
      <c r="E41" s="1539"/>
      <c r="F41" s="1539"/>
      <c r="G41" s="1539"/>
      <c r="H41" s="1539"/>
      <c r="I41" s="1539"/>
      <c r="J41" s="1539"/>
      <c r="K41" s="1539"/>
      <c r="L41" s="1539"/>
      <c r="M41" s="1539"/>
      <c r="N41" s="1539"/>
    </row>
    <row r="42" spans="1:14" ht="20.45" customHeight="1" x14ac:dyDescent="0.25">
      <c r="A42" s="16" t="s">
        <v>10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21" customHeight="1" x14ac:dyDescent="0.25">
      <c r="A43" s="16" t="s">
        <v>11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21.75" customHeight="1" x14ac:dyDescent="0.25">
      <c r="A44" s="16" t="s">
        <v>49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21" customHeight="1" x14ac:dyDescent="0.25">
      <c r="A45" s="1808" t="s">
        <v>83</v>
      </c>
      <c r="B45" s="1807"/>
      <c r="C45" s="1807"/>
      <c r="D45" s="1807"/>
      <c r="E45" s="1807"/>
      <c r="F45" s="1807"/>
      <c r="G45" s="1807"/>
      <c r="H45" s="1807"/>
      <c r="I45" s="1807"/>
      <c r="J45" s="1807"/>
      <c r="K45" s="1807"/>
      <c r="L45" s="1807"/>
      <c r="M45" s="1539"/>
      <c r="N45" s="1539"/>
    </row>
    <row r="46" spans="1:14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15"/>
      <c r="L46" s="15"/>
      <c r="M46" s="5"/>
      <c r="N46" s="5"/>
    </row>
    <row r="47" spans="1:14" ht="21" customHeight="1" x14ac:dyDescent="0.25">
      <c r="A47" s="8"/>
      <c r="B47" s="8" t="s">
        <v>248</v>
      </c>
      <c r="C47" s="8"/>
      <c r="D47" s="7"/>
      <c r="E47" s="7"/>
      <c r="F47" s="7"/>
      <c r="G47" s="7"/>
      <c r="H47" s="7"/>
      <c r="I47" s="7"/>
      <c r="J47" s="7"/>
      <c r="K47" s="5"/>
      <c r="L47" s="5"/>
      <c r="M47" s="5"/>
      <c r="N47" s="5"/>
    </row>
    <row r="48" spans="1:14" ht="23.25" customHeight="1" x14ac:dyDescent="0.25">
      <c r="A48" s="8" t="s">
        <v>219</v>
      </c>
      <c r="B48" s="8" t="s">
        <v>247</v>
      </c>
      <c r="C48" s="8"/>
      <c r="D48" s="7"/>
      <c r="E48" s="7"/>
      <c r="F48" s="7"/>
      <c r="G48" s="7"/>
      <c r="H48" s="7"/>
      <c r="I48" s="7"/>
      <c r="J48" s="7"/>
      <c r="K48" s="5"/>
      <c r="L48" s="5"/>
      <c r="M48" s="5"/>
      <c r="N48" s="5"/>
    </row>
    <row r="49" spans="1:1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4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4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</sheetData>
  <mergeCells count="35">
    <mergeCell ref="A9:N9"/>
    <mergeCell ref="A10:N10"/>
    <mergeCell ref="A11:N11"/>
    <mergeCell ref="A13:N13"/>
    <mergeCell ref="A14:A15"/>
    <mergeCell ref="B14:B15"/>
    <mergeCell ref="C14:C15"/>
    <mergeCell ref="D14:F14"/>
    <mergeCell ref="G14:H14"/>
    <mergeCell ref="I14:J14"/>
    <mergeCell ref="A38:L38"/>
    <mergeCell ref="A40:L40"/>
    <mergeCell ref="A45:L45"/>
    <mergeCell ref="K14:L14"/>
    <mergeCell ref="M14:N14"/>
    <mergeCell ref="A16:N16"/>
    <mergeCell ref="A17:N17"/>
    <mergeCell ref="A26:L26"/>
    <mergeCell ref="A31:N31"/>
    <mergeCell ref="A20:A21"/>
    <mergeCell ref="B20:B21"/>
    <mergeCell ref="C20:C21"/>
    <mergeCell ref="A29:A30"/>
    <mergeCell ref="B29:B30"/>
    <mergeCell ref="C29:C30"/>
    <mergeCell ref="D29:F29"/>
    <mergeCell ref="G29:H29"/>
    <mergeCell ref="I29:J29"/>
    <mergeCell ref="K29:L29"/>
    <mergeCell ref="M29:N29"/>
    <mergeCell ref="D20:F20"/>
    <mergeCell ref="G20:H20"/>
    <mergeCell ref="I20:J20"/>
    <mergeCell ref="K20:L20"/>
    <mergeCell ref="M20:N20"/>
  </mergeCells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20"/>
  <sheetViews>
    <sheetView topLeftCell="A103" zoomScaleNormal="100" workbookViewId="0">
      <selection activeCell="E29" sqref="E29"/>
    </sheetView>
  </sheetViews>
  <sheetFormatPr defaultRowHeight="12.75" x14ac:dyDescent="0.2"/>
  <cols>
    <col min="1" max="1" width="14" customWidth="1"/>
    <col min="2" max="2" width="23.7109375" customWidth="1"/>
    <col min="3" max="3" width="7.42578125" customWidth="1"/>
    <col min="4" max="4" width="6.85546875" customWidth="1"/>
    <col min="5" max="5" width="7.28515625" customWidth="1"/>
    <col min="6" max="6" width="9.28515625" customWidth="1"/>
    <col min="7" max="7" width="7.7109375" customWidth="1"/>
    <col min="8" max="8" width="9.42578125" customWidth="1"/>
    <col min="9" max="9" width="7.7109375" customWidth="1"/>
    <col min="10" max="10" width="8.42578125" customWidth="1"/>
    <col min="11" max="11" width="7.85546875" customWidth="1"/>
    <col min="12" max="12" width="8.140625" customWidth="1"/>
    <col min="13" max="13" width="7.7109375" customWidth="1"/>
    <col min="14" max="14" width="8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238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239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6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251</v>
      </c>
    </row>
    <row r="7" spans="1:14" ht="13.9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4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4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80" t="s">
        <v>252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4" ht="9" customHeight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 thickBot="1" x14ac:dyDescent="0.25">
      <c r="A12" s="1781" t="s">
        <v>20</v>
      </c>
      <c r="B12" s="1783" t="s">
        <v>21</v>
      </c>
      <c r="C12" s="1785" t="s">
        <v>22</v>
      </c>
      <c r="D12" s="1787" t="s">
        <v>52</v>
      </c>
      <c r="E12" s="1788"/>
      <c r="F12" s="1789"/>
      <c r="G12" s="1790" t="s">
        <v>84</v>
      </c>
      <c r="H12" s="1790"/>
      <c r="I12" s="1791" t="s">
        <v>162</v>
      </c>
      <c r="J12" s="1792"/>
      <c r="K12" s="1790" t="s">
        <v>163</v>
      </c>
      <c r="L12" s="1792"/>
      <c r="M12" s="1793" t="s">
        <v>180</v>
      </c>
      <c r="N12" s="1792"/>
    </row>
    <row r="13" spans="1:14" ht="101.25" customHeight="1" thickBot="1" x14ac:dyDescent="0.25">
      <c r="A13" s="1782"/>
      <c r="B13" s="1784"/>
      <c r="C13" s="1786"/>
      <c r="D13" s="22" t="s">
        <v>27</v>
      </c>
      <c r="E13" s="23" t="s">
        <v>26</v>
      </c>
      <c r="F13" s="24" t="s">
        <v>181</v>
      </c>
      <c r="G13" s="333" t="s">
        <v>23</v>
      </c>
      <c r="H13" s="1095" t="s">
        <v>189</v>
      </c>
      <c r="I13" s="22" t="s">
        <v>23</v>
      </c>
      <c r="J13" s="24" t="s">
        <v>189</v>
      </c>
      <c r="K13" s="333" t="s">
        <v>23</v>
      </c>
      <c r="L13" s="1095" t="s">
        <v>189</v>
      </c>
      <c r="M13" s="22" t="s">
        <v>23</v>
      </c>
      <c r="N13" s="24" t="s">
        <v>189</v>
      </c>
    </row>
    <row r="14" spans="1:14" ht="108.75" customHeight="1" thickBot="1" x14ac:dyDescent="0.25">
      <c r="A14" s="1794" t="s">
        <v>272</v>
      </c>
      <c r="B14" s="1795"/>
      <c r="C14" s="1795"/>
      <c r="D14" s="1795"/>
      <c r="E14" s="1795"/>
      <c r="F14" s="1795"/>
      <c r="G14" s="1795"/>
      <c r="H14" s="1795"/>
      <c r="I14" s="1795"/>
      <c r="J14" s="1795"/>
      <c r="K14" s="1795"/>
      <c r="L14" s="1795"/>
      <c r="M14" s="1795"/>
      <c r="N14" s="1796"/>
    </row>
    <row r="15" spans="1:14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4" ht="23.25" customHeight="1" thickBot="1" x14ac:dyDescent="0.25">
      <c r="A16" s="1800" t="s">
        <v>30</v>
      </c>
      <c r="B16" s="1801"/>
      <c r="C16" s="1801"/>
      <c r="D16" s="1801"/>
      <c r="E16" s="1801"/>
      <c r="F16" s="1801"/>
      <c r="G16" s="1801"/>
      <c r="H16" s="1801"/>
      <c r="I16" s="1801"/>
      <c r="J16" s="1801"/>
      <c r="K16" s="1801"/>
      <c r="L16" s="1801"/>
      <c r="M16" s="1801"/>
      <c r="N16" s="1802"/>
    </row>
    <row r="17" spans="1:14" ht="58.15" customHeight="1" thickBot="1" x14ac:dyDescent="0.25">
      <c r="A17" s="524" t="s">
        <v>78</v>
      </c>
      <c r="B17" s="858" t="s">
        <v>87</v>
      </c>
      <c r="C17" s="401">
        <v>2</v>
      </c>
      <c r="D17" s="406">
        <v>2230</v>
      </c>
      <c r="E17" s="354">
        <v>3010</v>
      </c>
      <c r="F17" s="360">
        <v>1580</v>
      </c>
      <c r="G17" s="404">
        <v>1770</v>
      </c>
      <c r="H17" s="402">
        <v>1220</v>
      </c>
      <c r="I17" s="406">
        <v>2000</v>
      </c>
      <c r="J17" s="355">
        <v>1340</v>
      </c>
      <c r="K17" s="404">
        <v>2040</v>
      </c>
      <c r="L17" s="859">
        <v>1370</v>
      </c>
      <c r="M17" s="584">
        <v>2060</v>
      </c>
      <c r="N17" s="355">
        <v>1390</v>
      </c>
    </row>
    <row r="18" spans="1:14" ht="50.25" customHeight="1" thickBot="1" x14ac:dyDescent="0.25">
      <c r="A18" s="1781" t="s">
        <v>20</v>
      </c>
      <c r="B18" s="1783" t="s">
        <v>21</v>
      </c>
      <c r="C18" s="1785" t="s">
        <v>22</v>
      </c>
      <c r="D18" s="1787" t="s">
        <v>52</v>
      </c>
      <c r="E18" s="1788"/>
      <c r="F18" s="1789"/>
      <c r="G18" s="1790" t="s">
        <v>84</v>
      </c>
      <c r="H18" s="1790"/>
      <c r="I18" s="1791" t="s">
        <v>162</v>
      </c>
      <c r="J18" s="1792"/>
      <c r="K18" s="1790" t="s">
        <v>163</v>
      </c>
      <c r="L18" s="1792"/>
      <c r="M18" s="1793" t="s">
        <v>180</v>
      </c>
      <c r="N18" s="1792"/>
    </row>
    <row r="19" spans="1:14" ht="51.75" customHeight="1" thickBot="1" x14ac:dyDescent="0.25">
      <c r="A19" s="1782"/>
      <c r="B19" s="1784"/>
      <c r="C19" s="1786"/>
      <c r="D19" s="22" t="s">
        <v>27</v>
      </c>
      <c r="E19" s="23" t="s">
        <v>26</v>
      </c>
      <c r="F19" s="24" t="s">
        <v>189</v>
      </c>
      <c r="G19" s="22" t="s">
        <v>23</v>
      </c>
      <c r="H19" s="24" t="s">
        <v>189</v>
      </c>
      <c r="I19" s="22" t="s">
        <v>23</v>
      </c>
      <c r="J19" s="1095" t="s">
        <v>189</v>
      </c>
      <c r="K19" s="22" t="s">
        <v>23</v>
      </c>
      <c r="L19" s="24" t="s">
        <v>189</v>
      </c>
      <c r="M19" s="22" t="s">
        <v>23</v>
      </c>
      <c r="N19" s="24" t="s">
        <v>189</v>
      </c>
    </row>
    <row r="20" spans="1:14" ht="66" customHeight="1" thickBot="1" x14ac:dyDescent="0.25">
      <c r="A20" s="876" t="s">
        <v>44</v>
      </c>
      <c r="B20" s="223" t="s">
        <v>88</v>
      </c>
      <c r="C20" s="401">
        <v>2</v>
      </c>
      <c r="D20" s="406">
        <v>2440</v>
      </c>
      <c r="E20" s="354">
        <v>3290</v>
      </c>
      <c r="F20" s="360">
        <v>1580</v>
      </c>
      <c r="G20" s="404">
        <v>1940</v>
      </c>
      <c r="H20" s="402">
        <v>1220</v>
      </c>
      <c r="I20" s="406">
        <v>2190</v>
      </c>
      <c r="J20" s="355">
        <v>1340</v>
      </c>
      <c r="K20" s="404">
        <v>2230</v>
      </c>
      <c r="L20" s="859">
        <v>1370</v>
      </c>
      <c r="M20" s="584">
        <v>2250</v>
      </c>
      <c r="N20" s="355">
        <v>1390</v>
      </c>
    </row>
    <row r="21" spans="1:14" ht="56.45" customHeight="1" thickBot="1" x14ac:dyDescent="0.25">
      <c r="A21" s="1558" t="s">
        <v>243</v>
      </c>
      <c r="B21" s="585" t="s">
        <v>241</v>
      </c>
      <c r="C21" s="931">
        <v>1</v>
      </c>
      <c r="D21" s="406"/>
      <c r="E21" s="1533">
        <v>2790</v>
      </c>
      <c r="F21" s="360">
        <v>1580</v>
      </c>
      <c r="G21" s="404"/>
      <c r="H21" s="402">
        <v>1220</v>
      </c>
      <c r="I21" s="406"/>
      <c r="J21" s="355">
        <v>1340</v>
      </c>
      <c r="K21" s="404"/>
      <c r="L21" s="859">
        <v>1370</v>
      </c>
      <c r="M21" s="865"/>
      <c r="N21" s="355">
        <v>1390</v>
      </c>
    </row>
    <row r="22" spans="1:14" ht="44.45" customHeight="1" thickBot="1" x14ac:dyDescent="0.25">
      <c r="A22" s="937" t="s">
        <v>242</v>
      </c>
      <c r="B22" s="548" t="s">
        <v>68</v>
      </c>
      <c r="C22" s="925">
        <v>1</v>
      </c>
      <c r="D22" s="867"/>
      <c r="E22" s="1533">
        <v>3060</v>
      </c>
      <c r="F22" s="360">
        <v>1580</v>
      </c>
      <c r="G22" s="404"/>
      <c r="H22" s="402">
        <v>1220</v>
      </c>
      <c r="I22" s="406"/>
      <c r="J22" s="355">
        <v>1340</v>
      </c>
      <c r="K22" s="404"/>
      <c r="L22" s="859">
        <v>1370</v>
      </c>
      <c r="M22" s="865"/>
      <c r="N22" s="355">
        <v>1390</v>
      </c>
    </row>
    <row r="23" spans="1:14" ht="61.5" customHeight="1" thickBot="1" x14ac:dyDescent="0.25">
      <c r="A23" s="1558" t="s">
        <v>133</v>
      </c>
      <c r="B23" s="585" t="s">
        <v>134</v>
      </c>
      <c r="C23" s="859">
        <v>1</v>
      </c>
      <c r="D23" s="407"/>
      <c r="E23" s="1534">
        <v>3400</v>
      </c>
      <c r="F23" s="360">
        <v>1580</v>
      </c>
      <c r="G23" s="404"/>
      <c r="H23" s="402">
        <v>1220</v>
      </c>
      <c r="I23" s="406"/>
      <c r="J23" s="355">
        <v>1340</v>
      </c>
      <c r="K23" s="404"/>
      <c r="L23" s="859">
        <v>1370</v>
      </c>
      <c r="M23" s="865"/>
      <c r="N23" s="355">
        <v>1390</v>
      </c>
    </row>
    <row r="24" spans="1:14" ht="78.75" customHeight="1" thickBot="1" x14ac:dyDescent="0.25">
      <c r="A24" s="876" t="s">
        <v>255</v>
      </c>
      <c r="B24" s="585" t="s">
        <v>61</v>
      </c>
      <c r="C24" s="402">
        <v>1</v>
      </c>
      <c r="D24" s="406"/>
      <c r="E24" s="354">
        <v>2440</v>
      </c>
      <c r="F24" s="360"/>
      <c r="G24" s="404"/>
      <c r="H24" s="402"/>
      <c r="I24" s="406"/>
      <c r="J24" s="355"/>
      <c r="K24" s="404"/>
      <c r="L24" s="859"/>
      <c r="M24" s="584"/>
      <c r="N24" s="355"/>
    </row>
    <row r="25" spans="1:14" ht="21" customHeight="1" thickBot="1" x14ac:dyDescent="0.25">
      <c r="A25" s="1800" t="s">
        <v>54</v>
      </c>
      <c r="B25" s="1801"/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2"/>
    </row>
    <row r="26" spans="1:14" ht="57" customHeight="1" thickBot="1" x14ac:dyDescent="0.3">
      <c r="A26" s="876" t="s">
        <v>79</v>
      </c>
      <c r="B26" s="223" t="s">
        <v>166</v>
      </c>
      <c r="C26" s="871">
        <v>2</v>
      </c>
      <c r="D26" s="872">
        <v>3020</v>
      </c>
      <c r="E26" s="400">
        <v>4230</v>
      </c>
      <c r="F26" s="360">
        <v>1580</v>
      </c>
      <c r="G26" s="404">
        <v>2390</v>
      </c>
      <c r="H26" s="402">
        <v>1220</v>
      </c>
      <c r="I26" s="872">
        <v>2690</v>
      </c>
      <c r="J26" s="355">
        <v>1340</v>
      </c>
      <c r="K26" s="410">
        <v>2740</v>
      </c>
      <c r="L26" s="859">
        <v>1370</v>
      </c>
      <c r="M26" s="584">
        <v>2720</v>
      </c>
      <c r="N26" s="355">
        <v>1390</v>
      </c>
    </row>
    <row r="27" spans="1:14" ht="64.150000000000006" customHeight="1" thickBot="1" x14ac:dyDescent="0.25">
      <c r="A27" s="876" t="s">
        <v>137</v>
      </c>
      <c r="B27" s="585" t="s">
        <v>172</v>
      </c>
      <c r="C27" s="874">
        <v>2</v>
      </c>
      <c r="D27" s="872">
        <v>3190</v>
      </c>
      <c r="E27" s="400">
        <v>4470</v>
      </c>
      <c r="F27" s="360">
        <v>1580</v>
      </c>
      <c r="G27" s="404">
        <v>2540</v>
      </c>
      <c r="H27" s="402">
        <v>1220</v>
      </c>
      <c r="I27" s="872">
        <v>2840</v>
      </c>
      <c r="J27" s="355">
        <v>1340</v>
      </c>
      <c r="K27" s="410">
        <v>2890</v>
      </c>
      <c r="L27" s="859">
        <v>1370</v>
      </c>
      <c r="M27" s="584">
        <v>2920</v>
      </c>
      <c r="N27" s="355">
        <v>1390</v>
      </c>
    </row>
    <row r="28" spans="1:14" ht="64.150000000000006" customHeight="1" thickBot="1" x14ac:dyDescent="0.25">
      <c r="A28" s="1781" t="s">
        <v>20</v>
      </c>
      <c r="B28" s="1783" t="s">
        <v>21</v>
      </c>
      <c r="C28" s="1785" t="s">
        <v>22</v>
      </c>
      <c r="D28" s="1787" t="s">
        <v>52</v>
      </c>
      <c r="E28" s="1788"/>
      <c r="F28" s="1789"/>
      <c r="G28" s="1790" t="s">
        <v>84</v>
      </c>
      <c r="H28" s="1790"/>
      <c r="I28" s="1791" t="s">
        <v>162</v>
      </c>
      <c r="J28" s="1792"/>
      <c r="K28" s="1790" t="s">
        <v>163</v>
      </c>
      <c r="L28" s="1792"/>
      <c r="M28" s="1793" t="s">
        <v>180</v>
      </c>
      <c r="N28" s="1792"/>
    </row>
    <row r="29" spans="1:14" ht="64.150000000000006" customHeight="1" thickBot="1" x14ac:dyDescent="0.25">
      <c r="A29" s="1782"/>
      <c r="B29" s="1784"/>
      <c r="C29" s="1786"/>
      <c r="D29" s="22" t="s">
        <v>27</v>
      </c>
      <c r="E29" s="23" t="s">
        <v>26</v>
      </c>
      <c r="F29" s="24" t="s">
        <v>189</v>
      </c>
      <c r="G29" s="22" t="s">
        <v>23</v>
      </c>
      <c r="H29" s="24" t="s">
        <v>189</v>
      </c>
      <c r="I29" s="22" t="s">
        <v>23</v>
      </c>
      <c r="J29" s="1095" t="s">
        <v>189</v>
      </c>
      <c r="K29" s="22" t="s">
        <v>23</v>
      </c>
      <c r="L29" s="24" t="s">
        <v>189</v>
      </c>
      <c r="M29" s="22" t="s">
        <v>23</v>
      </c>
      <c r="N29" s="24" t="s">
        <v>189</v>
      </c>
    </row>
    <row r="30" spans="1:14" ht="27.75" customHeight="1" thickBot="1" x14ac:dyDescent="0.25">
      <c r="A30" s="1804" t="s">
        <v>80</v>
      </c>
      <c r="B30" s="1805"/>
      <c r="C30" s="1805"/>
      <c r="D30" s="1805"/>
      <c r="E30" s="1805"/>
      <c r="F30" s="1805"/>
      <c r="G30" s="1805"/>
      <c r="H30" s="1805"/>
      <c r="I30" s="1805"/>
      <c r="J30" s="1805"/>
      <c r="K30" s="1805"/>
      <c r="L30" s="1805"/>
      <c r="M30" s="1805"/>
      <c r="N30" s="1806"/>
    </row>
    <row r="31" spans="1:14" ht="67.5" customHeight="1" thickBot="1" x14ac:dyDescent="0.25">
      <c r="A31" s="872" t="s">
        <v>24</v>
      </c>
      <c r="B31" s="585" t="s">
        <v>173</v>
      </c>
      <c r="C31" s="408">
        <v>2</v>
      </c>
      <c r="D31" s="406">
        <v>4170</v>
      </c>
      <c r="E31" s="354">
        <v>5840</v>
      </c>
      <c r="F31" s="360">
        <v>2290</v>
      </c>
      <c r="G31" s="404">
        <v>3340</v>
      </c>
      <c r="H31" s="402">
        <v>1390</v>
      </c>
      <c r="I31" s="406">
        <v>3690</v>
      </c>
      <c r="J31" s="360">
        <v>1540</v>
      </c>
      <c r="K31" s="404">
        <v>3740</v>
      </c>
      <c r="L31" s="402">
        <v>1590</v>
      </c>
      <c r="M31" s="584">
        <v>3870</v>
      </c>
      <c r="N31" s="355">
        <v>1520</v>
      </c>
    </row>
    <row r="32" spans="1:14" ht="65.25" customHeight="1" thickBot="1" x14ac:dyDescent="0.25">
      <c r="A32" s="1099" t="s">
        <v>14</v>
      </c>
      <c r="B32" s="550" t="s">
        <v>174</v>
      </c>
      <c r="C32" s="677">
        <v>2</v>
      </c>
      <c r="D32" s="406">
        <v>4570</v>
      </c>
      <c r="E32" s="354">
        <v>6400</v>
      </c>
      <c r="F32" s="360">
        <v>2510</v>
      </c>
      <c r="G32" s="404">
        <v>3640</v>
      </c>
      <c r="H32" s="402">
        <v>1540</v>
      </c>
      <c r="I32" s="406">
        <v>4040</v>
      </c>
      <c r="J32" s="360">
        <v>1740</v>
      </c>
      <c r="K32" s="404">
        <v>4090</v>
      </c>
      <c r="L32" s="402">
        <v>1790</v>
      </c>
      <c r="M32" s="1096">
        <v>4220</v>
      </c>
      <c r="N32" s="367">
        <v>1720</v>
      </c>
    </row>
    <row r="33" spans="1:14" ht="66.75" customHeight="1" thickBot="1" x14ac:dyDescent="0.25">
      <c r="A33" s="584" t="s">
        <v>145</v>
      </c>
      <c r="B33" s="585" t="s">
        <v>175</v>
      </c>
      <c r="C33" s="880">
        <v>2</v>
      </c>
      <c r="D33" s="407">
        <v>4920</v>
      </c>
      <c r="E33" s="361">
        <v>6890</v>
      </c>
      <c r="F33" s="362">
        <v>2710</v>
      </c>
      <c r="G33" s="405">
        <v>3940</v>
      </c>
      <c r="H33" s="403">
        <v>1740</v>
      </c>
      <c r="I33" s="407">
        <v>4390</v>
      </c>
      <c r="J33" s="362">
        <v>1890</v>
      </c>
      <c r="K33" s="405">
        <v>4440</v>
      </c>
      <c r="L33" s="403">
        <v>1940</v>
      </c>
      <c r="M33" s="584">
        <v>4620</v>
      </c>
      <c r="N33" s="355">
        <v>1870</v>
      </c>
    </row>
    <row r="34" spans="1:14" ht="66" customHeight="1" thickBot="1" x14ac:dyDescent="0.25">
      <c r="A34" s="1397" t="s">
        <v>146</v>
      </c>
      <c r="B34" s="1264" t="s">
        <v>175</v>
      </c>
      <c r="C34" s="1396">
        <v>2</v>
      </c>
      <c r="D34" s="407">
        <v>7190</v>
      </c>
      <c r="E34" s="361">
        <v>10070</v>
      </c>
      <c r="F34" s="362">
        <v>3950</v>
      </c>
      <c r="G34" s="405">
        <v>5790</v>
      </c>
      <c r="H34" s="403">
        <v>2730</v>
      </c>
      <c r="I34" s="407">
        <v>6370</v>
      </c>
      <c r="J34" s="362">
        <v>2960</v>
      </c>
      <c r="K34" s="405">
        <v>6450</v>
      </c>
      <c r="L34" s="403">
        <v>3000</v>
      </c>
      <c r="M34" s="1397">
        <v>6780</v>
      </c>
      <c r="N34" s="389">
        <v>3020</v>
      </c>
    </row>
    <row r="35" spans="1:14" ht="28.9" customHeight="1" x14ac:dyDescent="0.3">
      <c r="A35" s="219" t="s">
        <v>82</v>
      </c>
      <c r="B35" s="220"/>
      <c r="C35" s="220"/>
      <c r="D35" s="220"/>
      <c r="E35" s="220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9.899999999999999" customHeight="1" x14ac:dyDescent="0.25">
      <c r="A36" s="16" t="s">
        <v>12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0.45" customHeight="1" x14ac:dyDescent="0.25">
      <c r="A37" s="1807" t="s">
        <v>81</v>
      </c>
      <c r="B37" s="1807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539"/>
      <c r="N37" s="1539"/>
    </row>
    <row r="38" spans="1:14" ht="24.6" customHeight="1" x14ac:dyDescent="0.25">
      <c r="A38" s="16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6.45" customHeight="1" x14ac:dyDescent="0.25">
      <c r="A39" s="16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4" customHeight="1" x14ac:dyDescent="0.25">
      <c r="A40" s="16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0.45" customHeight="1" x14ac:dyDescent="0.25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7" customHeight="1" x14ac:dyDescent="0.25">
      <c r="A42" s="1808" t="s">
        <v>83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539"/>
      <c r="N42" s="1539"/>
    </row>
    <row r="43" spans="1:14" ht="42" customHeight="1" x14ac:dyDescent="0.2">
      <c r="A43" s="1809" t="s">
        <v>55</v>
      </c>
      <c r="B43" s="1809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</row>
    <row r="44" spans="1:14" ht="54.75" customHeight="1" x14ac:dyDescent="0.2">
      <c r="A44" s="1803" t="s">
        <v>147</v>
      </c>
      <c r="B44" s="1803"/>
      <c r="C44" s="1803"/>
      <c r="D44" s="1803"/>
      <c r="E44" s="1803"/>
      <c r="F44" s="1803"/>
      <c r="G44" s="1803"/>
      <c r="H44" s="1803"/>
      <c r="I44" s="1803"/>
      <c r="J44" s="1803"/>
      <c r="K44" s="1803"/>
      <c r="L44" s="1803"/>
      <c r="M44" s="1803"/>
      <c r="N44" s="1803"/>
    </row>
    <row r="45" spans="1:14" ht="26.25" customHeight="1" x14ac:dyDescent="0.2">
      <c r="A45" s="1803" t="s">
        <v>50</v>
      </c>
      <c r="B45" s="1803"/>
      <c r="C45" s="1803"/>
      <c r="D45" s="1803"/>
      <c r="E45" s="1803"/>
      <c r="F45" s="1803"/>
      <c r="G45" s="1803"/>
      <c r="H45" s="1803"/>
      <c r="I45" s="1803"/>
      <c r="J45" s="1803"/>
      <c r="K45" s="1803"/>
      <c r="L45" s="1803"/>
      <c r="M45" s="1803"/>
      <c r="N45" s="1803"/>
    </row>
    <row r="46" spans="1:14" ht="49.5" customHeight="1" x14ac:dyDescent="0.2">
      <c r="A46" s="1803" t="s">
        <v>256</v>
      </c>
      <c r="B46" s="1803"/>
      <c r="C46" s="1803"/>
      <c r="D46" s="1803"/>
      <c r="E46" s="1803"/>
      <c r="F46" s="1803"/>
      <c r="G46" s="1803"/>
      <c r="H46" s="1803"/>
      <c r="I46" s="1803"/>
      <c r="J46" s="1803"/>
      <c r="K46" s="1803"/>
      <c r="L46" s="1803"/>
      <c r="M46" s="1803"/>
      <c r="N46" s="1803"/>
    </row>
    <row r="47" spans="1:14" ht="285" customHeight="1" thickBot="1" x14ac:dyDescent="0.3">
      <c r="A47" s="1552"/>
      <c r="B47" s="1552"/>
      <c r="C47" s="1552"/>
      <c r="D47" s="1552"/>
      <c r="E47" s="1552"/>
      <c r="F47" s="1552"/>
      <c r="G47" s="1552"/>
      <c r="H47" s="1552"/>
      <c r="I47" s="1552"/>
      <c r="J47" s="1552"/>
      <c r="K47" s="1552"/>
      <c r="L47" s="1552"/>
      <c r="M47" s="1552"/>
      <c r="N47" s="1552"/>
    </row>
    <row r="48" spans="1:14" ht="47.25" customHeight="1" thickBot="1" x14ac:dyDescent="0.25">
      <c r="A48" s="1781" t="s">
        <v>20</v>
      </c>
      <c r="B48" s="1783" t="s">
        <v>21</v>
      </c>
      <c r="C48" s="1793" t="s">
        <v>22</v>
      </c>
      <c r="D48" s="1791" t="s">
        <v>52</v>
      </c>
      <c r="E48" s="1790"/>
      <c r="F48" s="1792"/>
      <c r="G48" s="1790" t="s">
        <v>84</v>
      </c>
      <c r="H48" s="1790"/>
      <c r="I48" s="1791" t="s">
        <v>162</v>
      </c>
      <c r="J48" s="1792"/>
      <c r="K48" s="1790" t="s">
        <v>163</v>
      </c>
      <c r="L48" s="1792"/>
      <c r="M48" s="1793" t="s">
        <v>180</v>
      </c>
      <c r="N48" s="1792"/>
    </row>
    <row r="49" spans="1:14" ht="63.75" customHeight="1" thickBot="1" x14ac:dyDescent="0.25">
      <c r="A49" s="1782"/>
      <c r="B49" s="1784"/>
      <c r="C49" s="1830"/>
      <c r="D49" s="22" t="s">
        <v>27</v>
      </c>
      <c r="E49" s="23" t="s">
        <v>26</v>
      </c>
      <c r="F49" s="24" t="s">
        <v>189</v>
      </c>
      <c r="G49" s="22" t="s">
        <v>23</v>
      </c>
      <c r="H49" s="24" t="s">
        <v>189</v>
      </c>
      <c r="I49" s="22" t="s">
        <v>23</v>
      </c>
      <c r="J49" s="1095" t="s">
        <v>189</v>
      </c>
      <c r="K49" s="22" t="s">
        <v>23</v>
      </c>
      <c r="L49" s="24" t="s">
        <v>189</v>
      </c>
      <c r="M49" s="22" t="s">
        <v>23</v>
      </c>
      <c r="N49" s="24" t="s">
        <v>189</v>
      </c>
    </row>
    <row r="50" spans="1:14" ht="24" customHeight="1" thickBot="1" x14ac:dyDescent="0.25">
      <c r="A50" s="1827" t="s">
        <v>92</v>
      </c>
      <c r="B50" s="1828"/>
      <c r="C50" s="1828"/>
      <c r="D50" s="1828"/>
      <c r="E50" s="1828"/>
      <c r="F50" s="1828"/>
      <c r="G50" s="1828"/>
      <c r="H50" s="1828"/>
      <c r="I50" s="1828"/>
      <c r="J50" s="1828"/>
      <c r="K50" s="1828"/>
      <c r="L50" s="1828"/>
      <c r="M50" s="1828"/>
      <c r="N50" s="1829"/>
    </row>
    <row r="51" spans="1:14" ht="21" customHeight="1" thickBot="1" x14ac:dyDescent="0.25">
      <c r="A51" s="1800" t="s">
        <v>30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2"/>
    </row>
    <row r="52" spans="1:14" ht="71.45" customHeight="1" thickBot="1" x14ac:dyDescent="0.25">
      <c r="A52" s="1558" t="s">
        <v>46</v>
      </c>
      <c r="B52" s="585" t="s">
        <v>89</v>
      </c>
      <c r="C52" s="1411">
        <v>2</v>
      </c>
      <c r="D52" s="407">
        <v>3310</v>
      </c>
      <c r="E52" s="361">
        <v>4470</v>
      </c>
      <c r="F52" s="360">
        <v>2660</v>
      </c>
      <c r="G52" s="404">
        <v>2680</v>
      </c>
      <c r="H52" s="402">
        <v>2130</v>
      </c>
      <c r="I52" s="406">
        <v>2910</v>
      </c>
      <c r="J52" s="360">
        <v>2250</v>
      </c>
      <c r="K52" s="404">
        <v>2950</v>
      </c>
      <c r="L52" s="402">
        <v>2280</v>
      </c>
      <c r="M52" s="406">
        <v>3140</v>
      </c>
      <c r="N52" s="360">
        <v>2470</v>
      </c>
    </row>
    <row r="53" spans="1:14" ht="63" customHeight="1" thickBot="1" x14ac:dyDescent="0.25">
      <c r="A53" s="1231" t="s">
        <v>44</v>
      </c>
      <c r="B53" s="550" t="s">
        <v>88</v>
      </c>
      <c r="C53" s="284">
        <v>2</v>
      </c>
      <c r="D53" s="1099">
        <v>3520</v>
      </c>
      <c r="E53" s="1239">
        <v>4750</v>
      </c>
      <c r="F53" s="1240">
        <v>2660</v>
      </c>
      <c r="G53" s="406">
        <v>2850</v>
      </c>
      <c r="H53" s="1498">
        <v>2130</v>
      </c>
      <c r="I53" s="1098">
        <v>3100</v>
      </c>
      <c r="J53" s="1216">
        <v>2250</v>
      </c>
      <c r="K53" s="406">
        <v>3140</v>
      </c>
      <c r="L53" s="1498">
        <v>2280</v>
      </c>
      <c r="M53" s="1099">
        <v>3330</v>
      </c>
      <c r="N53" s="1240">
        <v>2470</v>
      </c>
    </row>
    <row r="54" spans="1:14" ht="56.25" customHeight="1" thickBot="1" x14ac:dyDescent="0.25">
      <c r="A54" s="1558" t="s">
        <v>243</v>
      </c>
      <c r="B54" s="585" t="s">
        <v>241</v>
      </c>
      <c r="C54" s="1411">
        <v>1</v>
      </c>
      <c r="D54" s="187"/>
      <c r="E54" s="1534">
        <v>3870</v>
      </c>
      <c r="F54" s="360">
        <v>2660</v>
      </c>
      <c r="G54" s="404"/>
      <c r="H54" s="402">
        <v>2130</v>
      </c>
      <c r="I54" s="406"/>
      <c r="J54" s="360">
        <v>2250</v>
      </c>
      <c r="K54" s="404"/>
      <c r="L54" s="402">
        <v>2280</v>
      </c>
      <c r="M54" s="406"/>
      <c r="N54" s="360">
        <v>2470</v>
      </c>
    </row>
    <row r="55" spans="1:14" ht="47.25" customHeight="1" thickBot="1" x14ac:dyDescent="0.25">
      <c r="A55" s="1231" t="s">
        <v>242</v>
      </c>
      <c r="B55" s="550" t="s">
        <v>68</v>
      </c>
      <c r="C55" s="284">
        <v>1</v>
      </c>
      <c r="D55" s="1233"/>
      <c r="E55" s="1535">
        <v>4140</v>
      </c>
      <c r="F55" s="1240">
        <v>2660</v>
      </c>
      <c r="G55" s="1098"/>
      <c r="H55" s="1241">
        <v>2130</v>
      </c>
      <c r="I55" s="1099"/>
      <c r="J55" s="1240">
        <v>2250</v>
      </c>
      <c r="K55" s="1098"/>
      <c r="L55" s="1241">
        <v>2280</v>
      </c>
      <c r="M55" s="1099"/>
      <c r="N55" s="1240">
        <v>2470</v>
      </c>
    </row>
    <row r="56" spans="1:14" ht="63.75" customHeight="1" thickBot="1" x14ac:dyDescent="0.25">
      <c r="A56" s="1558" t="s">
        <v>165</v>
      </c>
      <c r="B56" s="585" t="s">
        <v>134</v>
      </c>
      <c r="C56" s="1411">
        <v>1</v>
      </c>
      <c r="D56" s="407"/>
      <c r="E56" s="1534">
        <v>4480</v>
      </c>
      <c r="F56" s="360">
        <v>2660</v>
      </c>
      <c r="G56" s="404"/>
      <c r="H56" s="402">
        <v>2130</v>
      </c>
      <c r="I56" s="406"/>
      <c r="J56" s="360">
        <v>2250</v>
      </c>
      <c r="K56" s="404"/>
      <c r="L56" s="402">
        <v>2280</v>
      </c>
      <c r="M56" s="406"/>
      <c r="N56" s="360">
        <v>2470</v>
      </c>
    </row>
    <row r="57" spans="1:14" ht="78" customHeight="1" thickBot="1" x14ac:dyDescent="0.25">
      <c r="A57" s="876" t="s">
        <v>255</v>
      </c>
      <c r="B57" s="1218" t="s">
        <v>61</v>
      </c>
      <c r="C57" s="1411">
        <v>1</v>
      </c>
      <c r="D57" s="187"/>
      <c r="E57" s="361">
        <v>3520</v>
      </c>
      <c r="F57" s="360"/>
      <c r="G57" s="404"/>
      <c r="H57" s="402"/>
      <c r="I57" s="406"/>
      <c r="J57" s="360"/>
      <c r="K57" s="404"/>
      <c r="L57" s="402"/>
      <c r="M57" s="406"/>
      <c r="N57" s="360"/>
    </row>
    <row r="58" spans="1:14" ht="40.5" customHeight="1" thickBot="1" x14ac:dyDescent="0.25">
      <c r="A58" s="1781" t="s">
        <v>20</v>
      </c>
      <c r="B58" s="1783" t="s">
        <v>21</v>
      </c>
      <c r="C58" s="1793" t="s">
        <v>22</v>
      </c>
      <c r="D58" s="1791" t="s">
        <v>52</v>
      </c>
      <c r="E58" s="1790"/>
      <c r="F58" s="1792"/>
      <c r="G58" s="1790" t="s">
        <v>84</v>
      </c>
      <c r="H58" s="1790"/>
      <c r="I58" s="1791" t="s">
        <v>162</v>
      </c>
      <c r="J58" s="1792"/>
      <c r="K58" s="1790" t="s">
        <v>163</v>
      </c>
      <c r="L58" s="1792"/>
      <c r="M58" s="1793" t="s">
        <v>180</v>
      </c>
      <c r="N58" s="1792"/>
    </row>
    <row r="59" spans="1:14" ht="51.75" customHeight="1" thickBot="1" x14ac:dyDescent="0.25">
      <c r="A59" s="1782"/>
      <c r="B59" s="1784"/>
      <c r="C59" s="1830"/>
      <c r="D59" s="22" t="s">
        <v>27</v>
      </c>
      <c r="E59" s="23" t="s">
        <v>26</v>
      </c>
      <c r="F59" s="24" t="s">
        <v>189</v>
      </c>
      <c r="G59" s="22" t="s">
        <v>23</v>
      </c>
      <c r="H59" s="24" t="s">
        <v>189</v>
      </c>
      <c r="I59" s="22" t="s">
        <v>23</v>
      </c>
      <c r="J59" s="1095" t="s">
        <v>189</v>
      </c>
      <c r="K59" s="22" t="s">
        <v>23</v>
      </c>
      <c r="L59" s="24" t="s">
        <v>189</v>
      </c>
      <c r="M59" s="22" t="s">
        <v>23</v>
      </c>
      <c r="N59" s="24" t="s">
        <v>189</v>
      </c>
    </row>
    <row r="60" spans="1:14" ht="24" customHeight="1" thickBot="1" x14ac:dyDescent="0.25">
      <c r="A60" s="1800" t="s">
        <v>54</v>
      </c>
      <c r="B60" s="1801"/>
      <c r="C60" s="1801"/>
      <c r="D60" s="1801"/>
      <c r="E60" s="1801"/>
      <c r="F60" s="1801"/>
      <c r="G60" s="1801"/>
      <c r="H60" s="1801"/>
      <c r="I60" s="1801"/>
      <c r="J60" s="1801"/>
      <c r="K60" s="1801"/>
      <c r="L60" s="1801"/>
      <c r="M60" s="1801"/>
      <c r="N60" s="1802"/>
    </row>
    <row r="61" spans="1:14" ht="55.15" customHeight="1" thickBot="1" x14ac:dyDescent="0.25">
      <c r="A61" s="1543" t="s">
        <v>51</v>
      </c>
      <c r="B61" s="1227" t="s">
        <v>166</v>
      </c>
      <c r="C61" s="1496">
        <v>2</v>
      </c>
      <c r="D61" s="954">
        <v>4100</v>
      </c>
      <c r="E61" s="1497">
        <v>5700</v>
      </c>
      <c r="F61" s="365">
        <v>2660</v>
      </c>
      <c r="G61" s="934">
        <v>3300</v>
      </c>
      <c r="H61" s="935">
        <v>2130</v>
      </c>
      <c r="I61" s="936">
        <v>3600</v>
      </c>
      <c r="J61" s="365">
        <v>2250</v>
      </c>
      <c r="K61" s="934">
        <v>3650</v>
      </c>
      <c r="L61" s="935">
        <v>2280</v>
      </c>
      <c r="M61" s="936">
        <v>3800</v>
      </c>
      <c r="N61" s="365">
        <v>2470</v>
      </c>
    </row>
    <row r="62" spans="1:14" ht="66.75" customHeight="1" thickBot="1" x14ac:dyDescent="0.25">
      <c r="A62" s="1558" t="s">
        <v>136</v>
      </c>
      <c r="B62" s="585" t="s">
        <v>167</v>
      </c>
      <c r="C62" s="859">
        <v>2</v>
      </c>
      <c r="D62" s="407">
        <v>4270</v>
      </c>
      <c r="E62" s="361">
        <v>6000</v>
      </c>
      <c r="F62" s="360">
        <v>2660</v>
      </c>
      <c r="G62" s="404">
        <v>3450</v>
      </c>
      <c r="H62" s="402">
        <v>2130</v>
      </c>
      <c r="I62" s="406">
        <v>3750</v>
      </c>
      <c r="J62" s="360">
        <v>2250</v>
      </c>
      <c r="K62" s="404">
        <v>3800</v>
      </c>
      <c r="L62" s="402">
        <v>2280</v>
      </c>
      <c r="M62" s="406">
        <v>4000</v>
      </c>
      <c r="N62" s="360">
        <v>2470</v>
      </c>
    </row>
    <row r="63" spans="1:14" ht="28.15" customHeight="1" thickBot="1" x14ac:dyDescent="0.25">
      <c r="A63" s="1819" t="s">
        <v>95</v>
      </c>
      <c r="B63" s="1820"/>
      <c r="C63" s="1820"/>
      <c r="D63" s="1820"/>
      <c r="E63" s="1820"/>
      <c r="F63" s="1820"/>
      <c r="G63" s="1820"/>
      <c r="H63" s="1820"/>
      <c r="I63" s="1820"/>
      <c r="J63" s="1820"/>
      <c r="K63" s="1820"/>
      <c r="L63" s="1820"/>
      <c r="M63" s="1820"/>
      <c r="N63" s="1821"/>
    </row>
    <row r="64" spans="1:14" ht="63" customHeight="1" thickBot="1" x14ac:dyDescent="0.25">
      <c r="A64" s="954" t="s">
        <v>15</v>
      </c>
      <c r="B64" s="919" t="s">
        <v>168</v>
      </c>
      <c r="C64" s="972">
        <v>2</v>
      </c>
      <c r="D64" s="960">
        <v>5250</v>
      </c>
      <c r="E64" s="1217">
        <v>7350</v>
      </c>
      <c r="F64" s="1244">
        <v>2900</v>
      </c>
      <c r="G64" s="1245">
        <v>4250</v>
      </c>
      <c r="H64" s="1246">
        <v>2300</v>
      </c>
      <c r="I64" s="960">
        <v>4600</v>
      </c>
      <c r="J64" s="365">
        <v>2450</v>
      </c>
      <c r="K64" s="1245">
        <v>4650</v>
      </c>
      <c r="L64" s="1246">
        <v>2500</v>
      </c>
      <c r="M64" s="960">
        <v>4950</v>
      </c>
      <c r="N64" s="1244">
        <v>2600</v>
      </c>
    </row>
    <row r="65" spans="1:19" ht="63.75" customHeight="1" thickBot="1" x14ac:dyDescent="0.25">
      <c r="A65" s="407" t="s">
        <v>14</v>
      </c>
      <c r="B65" s="585" t="s">
        <v>169</v>
      </c>
      <c r="C65" s="971">
        <v>2</v>
      </c>
      <c r="D65" s="407">
        <v>5650</v>
      </c>
      <c r="E65" s="361">
        <v>7900</v>
      </c>
      <c r="F65" s="362">
        <v>3100</v>
      </c>
      <c r="G65" s="405">
        <v>4550</v>
      </c>
      <c r="H65" s="403">
        <v>2450</v>
      </c>
      <c r="I65" s="407">
        <v>4950</v>
      </c>
      <c r="J65" s="360">
        <v>2650</v>
      </c>
      <c r="K65" s="405">
        <v>5000</v>
      </c>
      <c r="L65" s="403">
        <v>2700</v>
      </c>
      <c r="M65" s="407">
        <v>5300</v>
      </c>
      <c r="N65" s="362">
        <v>2800</v>
      </c>
    </row>
    <row r="66" spans="1:19" ht="71.25" customHeight="1" thickBot="1" x14ac:dyDescent="0.25">
      <c r="A66" s="1096" t="s">
        <v>145</v>
      </c>
      <c r="B66" s="550" t="s">
        <v>170</v>
      </c>
      <c r="C66" s="1247">
        <v>2</v>
      </c>
      <c r="D66" s="1233">
        <v>6000</v>
      </c>
      <c r="E66" s="1234">
        <v>8400</v>
      </c>
      <c r="F66" s="1235">
        <v>3300</v>
      </c>
      <c r="G66" s="1236">
        <v>4850</v>
      </c>
      <c r="H66" s="1237">
        <v>2650</v>
      </c>
      <c r="I66" s="1233">
        <v>5300</v>
      </c>
      <c r="J66" s="1235">
        <v>2800</v>
      </c>
      <c r="K66" s="1236">
        <v>5350</v>
      </c>
      <c r="L66" s="1237">
        <v>2850</v>
      </c>
      <c r="M66" s="1233">
        <v>5700</v>
      </c>
      <c r="N66" s="1235">
        <v>2950</v>
      </c>
    </row>
    <row r="67" spans="1:19" ht="64.5" customHeight="1" thickBot="1" x14ac:dyDescent="0.25">
      <c r="A67" s="584" t="s">
        <v>146</v>
      </c>
      <c r="B67" s="585" t="s">
        <v>171</v>
      </c>
      <c r="C67" s="971">
        <v>2</v>
      </c>
      <c r="D67" s="407">
        <v>8270</v>
      </c>
      <c r="E67" s="361">
        <v>11580</v>
      </c>
      <c r="F67" s="362">
        <v>4550</v>
      </c>
      <c r="G67" s="405">
        <v>6700</v>
      </c>
      <c r="H67" s="403">
        <v>3640</v>
      </c>
      <c r="I67" s="407">
        <v>7280</v>
      </c>
      <c r="J67" s="362">
        <v>3870</v>
      </c>
      <c r="K67" s="405">
        <v>7360</v>
      </c>
      <c r="L67" s="403">
        <v>3910</v>
      </c>
      <c r="M67" s="407">
        <v>7860</v>
      </c>
      <c r="N67" s="362">
        <v>4100</v>
      </c>
    </row>
    <row r="68" spans="1:19" ht="34.9" customHeight="1" x14ac:dyDescent="0.25">
      <c r="A68" s="1822" t="s">
        <v>93</v>
      </c>
      <c r="B68" s="1823"/>
      <c r="C68" s="1823"/>
      <c r="D68" s="1823"/>
      <c r="E68" s="1823"/>
      <c r="F68" s="1823"/>
      <c r="G68" s="1823"/>
      <c r="H68" s="1823"/>
      <c r="I68" s="1823"/>
      <c r="J68" s="1823"/>
      <c r="K68" s="1823"/>
      <c r="L68" s="1823"/>
      <c r="M68" s="1548"/>
      <c r="N68" s="1548"/>
    </row>
    <row r="69" spans="1:19" ht="19.899999999999999" customHeight="1" x14ac:dyDescent="0.25">
      <c r="A69" s="1398" t="s">
        <v>12</v>
      </c>
      <c r="B69" s="1398"/>
      <c r="C69" s="1398"/>
      <c r="D69" s="1398"/>
      <c r="E69" s="1398"/>
      <c r="F69" s="1398"/>
      <c r="G69" s="1398"/>
      <c r="H69" s="1398"/>
      <c r="I69" s="1398"/>
      <c r="J69" s="1398"/>
      <c r="K69" s="1398"/>
      <c r="L69" s="1398"/>
      <c r="M69" s="16"/>
      <c r="N69" s="16"/>
    </row>
    <row r="70" spans="1:19" ht="19.899999999999999" customHeight="1" x14ac:dyDescent="0.25">
      <c r="A70" s="1824" t="s">
        <v>81</v>
      </c>
      <c r="B70" s="1824"/>
      <c r="C70" s="1824"/>
      <c r="D70" s="1824"/>
      <c r="E70" s="1824"/>
      <c r="F70" s="1824"/>
      <c r="G70" s="1824"/>
      <c r="H70" s="1824"/>
      <c r="I70" s="1824"/>
      <c r="J70" s="1824"/>
      <c r="K70" s="1824"/>
      <c r="L70" s="1824"/>
      <c r="M70" s="1539"/>
      <c r="N70" s="1539"/>
    </row>
    <row r="71" spans="1:19" ht="22.5" customHeight="1" x14ac:dyDescent="0.25">
      <c r="A71" s="1557" t="s">
        <v>36</v>
      </c>
      <c r="B71" s="1557"/>
      <c r="C71" s="1557"/>
      <c r="D71" s="1557"/>
      <c r="E71" s="1557"/>
      <c r="F71" s="1557"/>
      <c r="G71" s="1557"/>
      <c r="H71" s="1557"/>
      <c r="I71" s="1557"/>
      <c r="J71" s="1557"/>
      <c r="K71" s="1557"/>
      <c r="L71" s="1557"/>
      <c r="M71" s="1539"/>
      <c r="N71" s="1539"/>
    </row>
    <row r="72" spans="1:19" ht="20.45" customHeight="1" x14ac:dyDescent="0.25">
      <c r="A72" s="1398" t="s">
        <v>10</v>
      </c>
      <c r="B72" s="1398"/>
      <c r="C72" s="1398"/>
      <c r="D72" s="1398"/>
      <c r="E72" s="1398"/>
      <c r="F72" s="1398"/>
      <c r="G72" s="1398"/>
      <c r="H72" s="1398"/>
      <c r="I72" s="1398"/>
      <c r="J72" s="1398"/>
      <c r="K72" s="1398"/>
      <c r="L72" s="1398"/>
      <c r="M72" s="16"/>
      <c r="N72" s="16"/>
    </row>
    <row r="73" spans="1:19" ht="19.149999999999999" customHeight="1" x14ac:dyDescent="0.25">
      <c r="A73" s="1398" t="s">
        <v>11</v>
      </c>
      <c r="B73" s="1398"/>
      <c r="C73" s="1398"/>
      <c r="D73" s="1398"/>
      <c r="E73" s="1398"/>
      <c r="F73" s="1398"/>
      <c r="G73" s="1398"/>
      <c r="H73" s="1398"/>
      <c r="I73" s="1398"/>
      <c r="J73" s="1398"/>
      <c r="K73" s="1398"/>
      <c r="L73" s="1398"/>
      <c r="M73" s="16"/>
      <c r="N73" s="16"/>
    </row>
    <row r="74" spans="1:19" ht="20.25" customHeight="1" x14ac:dyDescent="0.25">
      <c r="A74" s="1398" t="s">
        <v>49</v>
      </c>
      <c r="B74" s="1398"/>
      <c r="C74" s="1398"/>
      <c r="D74" s="1398"/>
      <c r="E74" s="1398"/>
      <c r="F74" s="1398"/>
      <c r="G74" s="1398"/>
      <c r="H74" s="1398"/>
      <c r="I74" s="1398"/>
      <c r="J74" s="1398"/>
      <c r="K74" s="1398"/>
      <c r="L74" s="1398"/>
      <c r="M74" s="16"/>
      <c r="N74" s="16"/>
    </row>
    <row r="75" spans="1:19" ht="21" customHeight="1" x14ac:dyDescent="0.25">
      <c r="A75" s="1825" t="s">
        <v>83</v>
      </c>
      <c r="B75" s="1824"/>
      <c r="C75" s="1824"/>
      <c r="D75" s="1824"/>
      <c r="E75" s="1824"/>
      <c r="F75" s="1824"/>
      <c r="G75" s="1824"/>
      <c r="H75" s="1824"/>
      <c r="I75" s="1824"/>
      <c r="J75" s="1824"/>
      <c r="K75" s="1824"/>
      <c r="L75" s="1824"/>
      <c r="M75" s="1539"/>
      <c r="N75" s="1539"/>
    </row>
    <row r="76" spans="1:19" ht="37.5" customHeight="1" x14ac:dyDescent="0.2">
      <c r="A76" s="1826" t="s">
        <v>37</v>
      </c>
      <c r="B76" s="1826"/>
      <c r="C76" s="1826"/>
      <c r="D76" s="1826"/>
      <c r="E76" s="1826"/>
      <c r="F76" s="1826"/>
      <c r="G76" s="1826"/>
      <c r="H76" s="1826"/>
      <c r="I76" s="1826"/>
      <c r="J76" s="1826"/>
      <c r="K76" s="1826"/>
      <c r="L76" s="1826"/>
      <c r="M76" s="1550"/>
      <c r="N76" s="1550"/>
    </row>
    <row r="77" spans="1:19" ht="33.75" customHeight="1" x14ac:dyDescent="0.25">
      <c r="A77" s="1553"/>
      <c r="B77" s="1831" t="s">
        <v>276</v>
      </c>
      <c r="C77" s="1831"/>
      <c r="D77" s="1831"/>
      <c r="E77" s="1831"/>
      <c r="F77" s="1831"/>
      <c r="G77" s="1831"/>
      <c r="H77" s="1831"/>
      <c r="I77" s="1831"/>
      <c r="J77" s="1831"/>
      <c r="K77" s="1831"/>
      <c r="L77" s="1831"/>
      <c r="M77" s="1553" t="s">
        <v>219</v>
      </c>
      <c r="N77" s="1553"/>
    </row>
    <row r="78" spans="1:19" ht="15.75" customHeight="1" x14ac:dyDescent="0.25">
      <c r="A78" s="1553"/>
      <c r="B78" s="1831" t="s">
        <v>176</v>
      </c>
      <c r="C78" s="1831"/>
      <c r="D78" s="1831"/>
      <c r="E78" s="1831"/>
      <c r="F78" s="1831"/>
      <c r="G78" s="1831"/>
      <c r="H78" s="1831"/>
      <c r="I78" s="1831"/>
      <c r="J78" s="1831"/>
      <c r="K78" s="1831"/>
      <c r="L78" s="1831"/>
      <c r="M78" s="1553"/>
      <c r="N78" s="1553"/>
    </row>
    <row r="79" spans="1:19" ht="32.25" customHeight="1" x14ac:dyDescent="0.25">
      <c r="A79" s="1553"/>
      <c r="B79" s="1831" t="s">
        <v>277</v>
      </c>
      <c r="C79" s="1831"/>
      <c r="D79" s="1831"/>
      <c r="E79" s="1831"/>
      <c r="F79" s="1831"/>
      <c r="G79" s="1831"/>
      <c r="H79" s="1831"/>
      <c r="I79" s="1831"/>
      <c r="J79" s="1831"/>
      <c r="K79" s="1831"/>
      <c r="L79" s="1831"/>
      <c r="M79" s="1553"/>
      <c r="N79" s="1553"/>
      <c r="O79" s="1831"/>
      <c r="P79" s="1831"/>
      <c r="Q79" s="1831"/>
      <c r="R79" s="1831"/>
      <c r="S79" s="1831"/>
    </row>
    <row r="80" spans="1:19" ht="32.25" customHeight="1" x14ac:dyDescent="0.25">
      <c r="A80" s="1553"/>
      <c r="B80" s="1831" t="s">
        <v>278</v>
      </c>
      <c r="C80" s="1831"/>
      <c r="D80" s="1831"/>
      <c r="E80" s="1831"/>
      <c r="F80" s="1831"/>
      <c r="G80" s="1831"/>
      <c r="H80" s="1831"/>
      <c r="I80" s="1831"/>
      <c r="J80" s="1831"/>
      <c r="K80" s="1831"/>
      <c r="L80" s="1831"/>
      <c r="M80" s="1553"/>
      <c r="N80" s="1553"/>
      <c r="O80" s="1831"/>
      <c r="P80" s="1831"/>
      <c r="Q80" s="1831"/>
      <c r="R80" s="1831"/>
      <c r="S80" s="1831"/>
    </row>
    <row r="81" spans="1:19" ht="32.25" customHeight="1" x14ac:dyDescent="0.25">
      <c r="A81" s="1553"/>
      <c r="B81" s="1831" t="s">
        <v>279</v>
      </c>
      <c r="C81" s="1831"/>
      <c r="D81" s="1831"/>
      <c r="E81" s="1831"/>
      <c r="F81" s="1831"/>
      <c r="G81" s="1831"/>
      <c r="H81" s="1831"/>
      <c r="I81" s="1831"/>
      <c r="J81" s="1831"/>
      <c r="K81" s="1831"/>
      <c r="L81" s="1831"/>
      <c r="M81" s="1553"/>
      <c r="N81" s="1553"/>
      <c r="O81" s="1831"/>
      <c r="P81" s="1831"/>
      <c r="Q81" s="1831"/>
      <c r="R81" s="1831"/>
      <c r="S81" s="1831"/>
    </row>
    <row r="82" spans="1:19" ht="32.25" customHeight="1" x14ac:dyDescent="0.25">
      <c r="A82" s="1553"/>
      <c r="B82" s="1831" t="s">
        <v>280</v>
      </c>
      <c r="C82" s="1831"/>
      <c r="D82" s="1831"/>
      <c r="E82" s="1831"/>
      <c r="F82" s="1831"/>
      <c r="G82" s="1831"/>
      <c r="H82" s="1831"/>
      <c r="I82" s="1831"/>
      <c r="J82" s="1831"/>
      <c r="K82" s="1831"/>
      <c r="L82" s="1831"/>
      <c r="M82" s="1553"/>
      <c r="N82" s="1553"/>
      <c r="O82" s="1831"/>
      <c r="P82" s="1831"/>
      <c r="Q82" s="1831"/>
      <c r="R82" s="1831"/>
      <c r="S82" s="1831"/>
    </row>
    <row r="83" spans="1:19" ht="36" customHeight="1" x14ac:dyDescent="0.25">
      <c r="A83" s="1832" t="s">
        <v>2</v>
      </c>
      <c r="B83" s="1832"/>
      <c r="C83" s="1832"/>
      <c r="D83" s="1832"/>
      <c r="E83" s="1832"/>
      <c r="F83" s="1832"/>
      <c r="G83" s="1832"/>
      <c r="H83" s="1832"/>
      <c r="I83" s="1832"/>
      <c r="J83" s="1832"/>
      <c r="K83" s="1832"/>
      <c r="L83" s="1832"/>
      <c r="M83" s="1551"/>
      <c r="N83" s="1551"/>
      <c r="O83" s="1831"/>
      <c r="P83" s="1831"/>
      <c r="Q83" s="1831"/>
      <c r="R83" s="1831"/>
      <c r="S83" s="1831"/>
    </row>
    <row r="84" spans="1:19" ht="26.25" customHeight="1" x14ac:dyDescent="0.2">
      <c r="A84" s="1833" t="s">
        <v>187</v>
      </c>
      <c r="B84" s="1833"/>
      <c r="C84" s="1833"/>
      <c r="D84" s="1833"/>
      <c r="E84" s="1833"/>
      <c r="F84" s="1833"/>
      <c r="G84" s="1833"/>
      <c r="H84" s="1833"/>
      <c r="I84" s="1833"/>
      <c r="J84" s="1833"/>
      <c r="K84" s="1833"/>
      <c r="L84" s="1833"/>
      <c r="M84" s="1833"/>
      <c r="N84" s="1833"/>
      <c r="O84" s="1831"/>
      <c r="P84" s="1831"/>
      <c r="Q84" s="1831"/>
      <c r="R84" s="1831"/>
      <c r="S84" s="1831"/>
    </row>
    <row r="85" spans="1:19" ht="25.5" customHeight="1" x14ac:dyDescent="0.2">
      <c r="A85" s="1833" t="s">
        <v>281</v>
      </c>
      <c r="B85" s="1833"/>
      <c r="C85" s="1833"/>
      <c r="D85" s="1833"/>
      <c r="E85" s="1833"/>
      <c r="F85" s="1833"/>
      <c r="G85" s="1833"/>
      <c r="H85" s="1833"/>
      <c r="I85" s="1833"/>
      <c r="J85" s="1833"/>
      <c r="K85" s="1833"/>
      <c r="L85" s="1833"/>
      <c r="M85" s="1833"/>
      <c r="N85" s="1833"/>
    </row>
    <row r="86" spans="1:19" ht="67.5" customHeight="1" x14ac:dyDescent="0.2">
      <c r="A86" s="1833" t="s">
        <v>253</v>
      </c>
      <c r="B86" s="1833"/>
      <c r="C86" s="1833"/>
      <c r="D86" s="1833"/>
      <c r="E86" s="1833"/>
      <c r="F86" s="1833"/>
      <c r="G86" s="1833"/>
      <c r="H86" s="1833"/>
      <c r="I86" s="1833"/>
      <c r="J86" s="1833"/>
      <c r="K86" s="1833"/>
      <c r="L86" s="1833"/>
      <c r="M86" s="1833"/>
      <c r="N86" s="1833"/>
    </row>
    <row r="87" spans="1:19" ht="42" customHeight="1" x14ac:dyDescent="0.2">
      <c r="A87" s="1833" t="s">
        <v>50</v>
      </c>
      <c r="B87" s="1833"/>
      <c r="C87" s="1833"/>
      <c r="D87" s="1833"/>
      <c r="E87" s="1833"/>
      <c r="F87" s="1833"/>
      <c r="G87" s="1833"/>
      <c r="H87" s="1833"/>
      <c r="I87" s="1833"/>
      <c r="J87" s="1833"/>
      <c r="K87" s="1833"/>
      <c r="L87" s="1833"/>
      <c r="M87" s="1833"/>
      <c r="N87" s="1833"/>
    </row>
    <row r="88" spans="1:19" ht="70.5" customHeight="1" x14ac:dyDescent="0.2">
      <c r="A88" s="1833" t="s">
        <v>282</v>
      </c>
      <c r="B88" s="1833"/>
      <c r="C88" s="1833"/>
      <c r="D88" s="1833"/>
      <c r="E88" s="1833"/>
      <c r="F88" s="1833"/>
      <c r="G88" s="1833"/>
      <c r="H88" s="1833"/>
      <c r="I88" s="1833"/>
      <c r="J88" s="1833"/>
      <c r="K88" s="1833"/>
      <c r="L88" s="1833"/>
      <c r="M88" s="1833"/>
      <c r="N88" s="1833"/>
    </row>
    <row r="89" spans="1:19" ht="53.25" customHeight="1" x14ac:dyDescent="0.2">
      <c r="A89" s="1833" t="s">
        <v>273</v>
      </c>
      <c r="B89" s="1833"/>
      <c r="C89" s="1833"/>
      <c r="D89" s="1833"/>
      <c r="E89" s="1833"/>
      <c r="F89" s="1833"/>
      <c r="G89" s="1833"/>
      <c r="H89" s="1833"/>
      <c r="I89" s="1833"/>
      <c r="J89" s="1833"/>
      <c r="K89" s="1833"/>
      <c r="L89" s="1833"/>
      <c r="M89" s="1833"/>
      <c r="N89" s="1833"/>
    </row>
    <row r="90" spans="1:19" ht="41.25" customHeight="1" x14ac:dyDescent="0.2">
      <c r="A90" s="1833" t="s">
        <v>236</v>
      </c>
      <c r="B90" s="1833"/>
      <c r="C90" s="1833"/>
      <c r="D90" s="1833"/>
      <c r="E90" s="1833"/>
      <c r="F90" s="1833"/>
      <c r="G90" s="1833"/>
      <c r="H90" s="1833"/>
      <c r="I90" s="1833"/>
      <c r="J90" s="1833"/>
      <c r="K90" s="1833"/>
      <c r="L90" s="1833"/>
      <c r="M90" s="1833"/>
      <c r="N90" s="1833"/>
    </row>
    <row r="91" spans="1:19" ht="43.5" customHeight="1" x14ac:dyDescent="0.2">
      <c r="A91" s="1833" t="s">
        <v>96</v>
      </c>
      <c r="B91" s="1833"/>
      <c r="C91" s="1833"/>
      <c r="D91" s="1833"/>
      <c r="E91" s="1833"/>
      <c r="F91" s="1833"/>
      <c r="G91" s="1833"/>
      <c r="H91" s="1833"/>
      <c r="I91" s="1833"/>
      <c r="J91" s="1833"/>
      <c r="K91" s="1833"/>
      <c r="L91" s="1833"/>
      <c r="M91" s="1833"/>
      <c r="N91" s="1833"/>
    </row>
    <row r="92" spans="1:19" ht="24.75" customHeight="1" x14ac:dyDescent="0.25">
      <c r="A92" s="1833" t="s">
        <v>39</v>
      </c>
      <c r="B92" s="1833"/>
      <c r="C92" s="1833"/>
      <c r="D92" s="1833"/>
      <c r="E92" s="1833"/>
      <c r="F92" s="1833"/>
      <c r="G92" s="1833"/>
      <c r="H92" s="1833"/>
      <c r="I92" s="1833"/>
      <c r="J92" s="1833"/>
      <c r="K92" s="1833"/>
      <c r="L92" s="1833"/>
      <c r="M92" s="1552"/>
      <c r="N92" s="1552"/>
    </row>
    <row r="93" spans="1:19" ht="18.600000000000001" customHeight="1" x14ac:dyDescent="0.25">
      <c r="A93" s="1395"/>
      <c r="B93" s="1833" t="s">
        <v>254</v>
      </c>
      <c r="C93" s="1833"/>
      <c r="D93" s="1833"/>
      <c r="E93" s="1833"/>
      <c r="F93" s="1833"/>
      <c r="G93" s="1833"/>
      <c r="H93" s="1833"/>
      <c r="I93" s="1833"/>
      <c r="J93" s="1833"/>
      <c r="K93" s="1833"/>
      <c r="L93" s="1833"/>
      <c r="M93" s="1556"/>
      <c r="N93" s="1556"/>
    </row>
    <row r="94" spans="1:19" ht="18.600000000000001" customHeight="1" x14ac:dyDescent="0.25">
      <c r="A94" s="5"/>
      <c r="B94" s="1833" t="s">
        <v>19</v>
      </c>
      <c r="C94" s="1833"/>
      <c r="D94" s="1833"/>
      <c r="E94" s="1833"/>
      <c r="F94" s="1833"/>
      <c r="G94" s="1833"/>
      <c r="H94" s="1833"/>
      <c r="I94" s="1833"/>
      <c r="J94" s="1833"/>
      <c r="K94" s="1833"/>
      <c r="L94" s="1833"/>
      <c r="M94" s="1556"/>
      <c r="N94" s="1556"/>
    </row>
    <row r="95" spans="1:19" ht="18.75" customHeight="1" x14ac:dyDescent="0.25">
      <c r="A95" s="1841" t="s">
        <v>97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1552"/>
      <c r="N95" s="1552"/>
    </row>
    <row r="96" spans="1:19" ht="23.25" customHeight="1" x14ac:dyDescent="0.25">
      <c r="A96" s="1841" t="s">
        <v>266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1552"/>
      <c r="N96" s="1552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75.5" customHeight="1" thickBo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44.25" customHeight="1" thickBot="1" x14ac:dyDescent="0.25">
      <c r="A99" s="1791" t="s">
        <v>20</v>
      </c>
      <c r="B99" s="1842"/>
      <c r="C99" s="1793" t="s">
        <v>21</v>
      </c>
      <c r="D99" s="1790"/>
      <c r="E99" s="1790"/>
      <c r="F99" s="1790"/>
      <c r="G99" s="1790"/>
      <c r="H99" s="1792"/>
      <c r="I99" s="1847" t="s">
        <v>22</v>
      </c>
      <c r="J99" s="1787" t="s">
        <v>52</v>
      </c>
      <c r="K99" s="1788"/>
      <c r="L99" s="1788"/>
      <c r="M99" s="1789"/>
      <c r="N99" s="5"/>
    </row>
    <row r="100" spans="1:14" ht="36.75" customHeight="1" thickBot="1" x14ac:dyDescent="0.25">
      <c r="A100" s="1843"/>
      <c r="B100" s="1844"/>
      <c r="C100" s="1830"/>
      <c r="D100" s="1845"/>
      <c r="E100" s="1845"/>
      <c r="F100" s="1845"/>
      <c r="G100" s="1845"/>
      <c r="H100" s="1846"/>
      <c r="I100" s="1848"/>
      <c r="J100" s="1849" t="s">
        <v>27</v>
      </c>
      <c r="K100" s="1850"/>
      <c r="L100" s="1849" t="s">
        <v>26</v>
      </c>
      <c r="M100" s="1850"/>
      <c r="N100" s="5"/>
    </row>
    <row r="101" spans="1:14" ht="19.5" customHeight="1" thickBot="1" x14ac:dyDescent="0.25">
      <c r="A101" s="1940" t="s">
        <v>192</v>
      </c>
      <c r="B101" s="1941"/>
      <c r="C101" s="1941"/>
      <c r="D101" s="1941"/>
      <c r="E101" s="1941"/>
      <c r="F101" s="1941"/>
      <c r="G101" s="1941"/>
      <c r="H101" s="1941"/>
      <c r="I101" s="1941"/>
      <c r="J101" s="1941"/>
      <c r="K101" s="1941"/>
      <c r="L101" s="1941"/>
      <c r="M101" s="1942"/>
      <c r="N101" s="5"/>
    </row>
    <row r="102" spans="1:14" ht="35.25" customHeight="1" thickBot="1" x14ac:dyDescent="0.25">
      <c r="A102" s="1835" t="s">
        <v>48</v>
      </c>
      <c r="B102" s="1903"/>
      <c r="C102" s="1904" t="s">
        <v>91</v>
      </c>
      <c r="D102" s="1838"/>
      <c r="E102" s="1838"/>
      <c r="F102" s="1838"/>
      <c r="G102" s="1838"/>
      <c r="H102" s="1839"/>
      <c r="I102" s="931">
        <v>2</v>
      </c>
      <c r="J102" s="1768">
        <v>1330</v>
      </c>
      <c r="K102" s="1775"/>
      <c r="L102" s="1938"/>
      <c r="M102" s="1939"/>
      <c r="N102" s="5"/>
    </row>
    <row r="103" spans="1:14" ht="40.5" customHeight="1" thickBot="1" x14ac:dyDescent="0.25">
      <c r="A103" s="1928" t="s">
        <v>44</v>
      </c>
      <c r="B103" s="1929"/>
      <c r="C103" s="1930" t="s">
        <v>74</v>
      </c>
      <c r="D103" s="1931"/>
      <c r="E103" s="1931"/>
      <c r="F103" s="1931"/>
      <c r="G103" s="1931"/>
      <c r="H103" s="1932"/>
      <c r="I103" s="1238">
        <v>2</v>
      </c>
      <c r="J103" s="1768">
        <v>1580</v>
      </c>
      <c r="K103" s="1775"/>
      <c r="L103" s="1938"/>
      <c r="M103" s="1939"/>
      <c r="N103" s="5"/>
    </row>
    <row r="104" spans="1:14" ht="40.5" customHeight="1" thickBot="1" x14ac:dyDescent="0.25">
      <c r="A104" s="1835" t="s">
        <v>243</v>
      </c>
      <c r="B104" s="1903"/>
      <c r="C104" s="1904" t="s">
        <v>245</v>
      </c>
      <c r="D104" s="1838"/>
      <c r="E104" s="1838"/>
      <c r="F104" s="1838"/>
      <c r="G104" s="1838"/>
      <c r="H104" s="1839"/>
      <c r="I104" s="931">
        <v>1</v>
      </c>
      <c r="J104" s="1768"/>
      <c r="K104" s="1775"/>
      <c r="L104" s="1768">
        <v>2000</v>
      </c>
      <c r="M104" s="1775"/>
      <c r="N104" s="5"/>
    </row>
    <row r="105" spans="1:14" ht="37.5" customHeight="1" thickBot="1" x14ac:dyDescent="0.25">
      <c r="A105" s="1928" t="s">
        <v>28</v>
      </c>
      <c r="B105" s="1929"/>
      <c r="C105" s="1930" t="s">
        <v>246</v>
      </c>
      <c r="D105" s="1931"/>
      <c r="E105" s="1931"/>
      <c r="F105" s="1931"/>
      <c r="G105" s="1931"/>
      <c r="H105" s="1932"/>
      <c r="I105" s="1238">
        <v>1</v>
      </c>
      <c r="J105" s="1768"/>
      <c r="K105" s="1775"/>
      <c r="L105" s="1768">
        <v>2330</v>
      </c>
      <c r="M105" s="1775"/>
      <c r="N105" s="5"/>
    </row>
    <row r="106" spans="1:14" ht="36" customHeight="1" thickBot="1" x14ac:dyDescent="0.25">
      <c r="A106" s="1835" t="s">
        <v>133</v>
      </c>
      <c r="B106" s="1903"/>
      <c r="C106" s="1904" t="s">
        <v>134</v>
      </c>
      <c r="D106" s="1838"/>
      <c r="E106" s="1838"/>
      <c r="F106" s="1838"/>
      <c r="G106" s="1838"/>
      <c r="H106" s="1839"/>
      <c r="I106" s="931">
        <v>1</v>
      </c>
      <c r="J106" s="1768"/>
      <c r="K106" s="1775"/>
      <c r="L106" s="1768">
        <v>2740</v>
      </c>
      <c r="M106" s="1775"/>
      <c r="N106" s="5"/>
    </row>
    <row r="107" spans="1:14" ht="38.25" customHeight="1" thickBot="1" x14ac:dyDescent="0.25">
      <c r="A107" s="1933" t="s">
        <v>34</v>
      </c>
      <c r="B107" s="1934"/>
      <c r="C107" s="1935" t="s">
        <v>179</v>
      </c>
      <c r="D107" s="1936"/>
      <c r="E107" s="1936"/>
      <c r="F107" s="1936"/>
      <c r="G107" s="1936"/>
      <c r="H107" s="1937"/>
      <c r="I107" s="1261">
        <v>2</v>
      </c>
      <c r="J107" s="1768">
        <v>2280</v>
      </c>
      <c r="K107" s="1775"/>
      <c r="L107" s="1938"/>
      <c r="M107" s="1939"/>
      <c r="N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 x14ac:dyDescent="0.25">
      <c r="A109" s="1854" t="s">
        <v>2</v>
      </c>
      <c r="B109" s="1854"/>
      <c r="C109" s="1854"/>
      <c r="D109" s="1854"/>
      <c r="E109" s="1854"/>
      <c r="F109" s="1854"/>
      <c r="G109" s="1854"/>
      <c r="H109" s="1854"/>
      <c r="I109" s="1854"/>
      <c r="J109" s="1854"/>
      <c r="K109" s="1854"/>
      <c r="L109" s="1854"/>
      <c r="M109" s="5"/>
      <c r="N109" s="5"/>
    </row>
    <row r="110" spans="1:14" ht="15" customHeight="1" x14ac:dyDescent="0.25">
      <c r="A110" s="1855" t="s">
        <v>98</v>
      </c>
      <c r="B110" s="1855"/>
      <c r="C110" s="1855"/>
      <c r="D110" s="1855"/>
      <c r="E110" s="1855"/>
      <c r="F110" s="1855"/>
      <c r="G110" s="1855"/>
      <c r="H110" s="1855"/>
      <c r="I110" s="1855"/>
      <c r="J110" s="1855"/>
      <c r="K110" s="1855"/>
      <c r="L110" s="1855"/>
      <c r="M110" s="5"/>
      <c r="N110" s="5"/>
    </row>
    <row r="111" spans="1:14" ht="34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5"/>
      <c r="L111" s="15"/>
      <c r="M111" s="5"/>
      <c r="N111" s="5"/>
    </row>
    <row r="112" spans="1:14" ht="23.25" customHeight="1" x14ac:dyDescent="0.25">
      <c r="A112" s="8"/>
      <c r="B112" s="8" t="s">
        <v>248</v>
      </c>
      <c r="C112" s="8"/>
      <c r="D112" s="7"/>
      <c r="E112" s="7"/>
      <c r="F112" s="7"/>
      <c r="G112" s="7"/>
      <c r="H112" s="7"/>
      <c r="I112" s="7"/>
      <c r="J112" s="7"/>
      <c r="K112" s="5"/>
      <c r="L112" s="5"/>
      <c r="M112" s="5"/>
      <c r="N112" s="5"/>
    </row>
    <row r="113" spans="1:14" ht="27.75" customHeight="1" x14ac:dyDescent="0.25">
      <c r="A113" s="8"/>
      <c r="B113" s="8" t="s">
        <v>247</v>
      </c>
      <c r="C113" s="8"/>
      <c r="D113" s="7"/>
      <c r="E113" s="7"/>
      <c r="F113" s="7"/>
      <c r="G113" s="7"/>
      <c r="H113" s="7"/>
      <c r="I113" s="7"/>
      <c r="J113" s="7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</sheetData>
  <mergeCells count="121">
    <mergeCell ref="A8:N8"/>
    <mergeCell ref="A9:N9"/>
    <mergeCell ref="A10:N10"/>
    <mergeCell ref="A12:A13"/>
    <mergeCell ref="B12:B13"/>
    <mergeCell ref="C12:C13"/>
    <mergeCell ref="D12:F12"/>
    <mergeCell ref="G12:H12"/>
    <mergeCell ref="I12:J12"/>
    <mergeCell ref="K12:L12"/>
    <mergeCell ref="M12:N12"/>
    <mergeCell ref="A14:N14"/>
    <mergeCell ref="A15:N15"/>
    <mergeCell ref="A16:N16"/>
    <mergeCell ref="A18:A19"/>
    <mergeCell ref="B18:B19"/>
    <mergeCell ref="C18:C19"/>
    <mergeCell ref="D18:F18"/>
    <mergeCell ref="G18:H18"/>
    <mergeCell ref="I18:J18"/>
    <mergeCell ref="M28:N28"/>
    <mergeCell ref="A30:N30"/>
    <mergeCell ref="A37:L37"/>
    <mergeCell ref="A42:L42"/>
    <mergeCell ref="A43:N43"/>
    <mergeCell ref="A44:N44"/>
    <mergeCell ref="K18:L18"/>
    <mergeCell ref="M18:N18"/>
    <mergeCell ref="A25:N25"/>
    <mergeCell ref="A28:A29"/>
    <mergeCell ref="B28:B29"/>
    <mergeCell ref="C28:C29"/>
    <mergeCell ref="D28:F28"/>
    <mergeCell ref="G28:H28"/>
    <mergeCell ref="I28:J28"/>
    <mergeCell ref="K28:L28"/>
    <mergeCell ref="A45:N45"/>
    <mergeCell ref="A46:N46"/>
    <mergeCell ref="A48:A49"/>
    <mergeCell ref="B48:B49"/>
    <mergeCell ref="C48:C49"/>
    <mergeCell ref="D48:F48"/>
    <mergeCell ref="G48:H48"/>
    <mergeCell ref="I48:J48"/>
    <mergeCell ref="K48:L48"/>
    <mergeCell ref="M48:N48"/>
    <mergeCell ref="A50:N50"/>
    <mergeCell ref="A51:N51"/>
    <mergeCell ref="A58:A59"/>
    <mergeCell ref="B58:B59"/>
    <mergeCell ref="C58:C59"/>
    <mergeCell ref="D58:F58"/>
    <mergeCell ref="G58:H58"/>
    <mergeCell ref="I58:J58"/>
    <mergeCell ref="K58:L58"/>
    <mergeCell ref="M58:N58"/>
    <mergeCell ref="B77:L77"/>
    <mergeCell ref="B78:L78"/>
    <mergeCell ref="B79:L79"/>
    <mergeCell ref="O79:S79"/>
    <mergeCell ref="B80:L80"/>
    <mergeCell ref="O80:S80"/>
    <mergeCell ref="A60:N60"/>
    <mergeCell ref="A63:N63"/>
    <mergeCell ref="A68:L68"/>
    <mergeCell ref="A70:L70"/>
    <mergeCell ref="A75:L75"/>
    <mergeCell ref="A76:L76"/>
    <mergeCell ref="A84:N84"/>
    <mergeCell ref="O84:S84"/>
    <mergeCell ref="A85:N85"/>
    <mergeCell ref="A86:N86"/>
    <mergeCell ref="A87:N87"/>
    <mergeCell ref="A88:N88"/>
    <mergeCell ref="B81:L81"/>
    <mergeCell ref="O81:S81"/>
    <mergeCell ref="B82:L82"/>
    <mergeCell ref="O82:S82"/>
    <mergeCell ref="A83:L83"/>
    <mergeCell ref="O83:S83"/>
    <mergeCell ref="A95:L95"/>
    <mergeCell ref="A96:L96"/>
    <mergeCell ref="A99:B100"/>
    <mergeCell ref="C99:H100"/>
    <mergeCell ref="I99:I100"/>
    <mergeCell ref="J99:M99"/>
    <mergeCell ref="J100:K100"/>
    <mergeCell ref="L100:M100"/>
    <mergeCell ref="A89:N89"/>
    <mergeCell ref="A90:N90"/>
    <mergeCell ref="A91:N91"/>
    <mergeCell ref="A92:L92"/>
    <mergeCell ref="B93:L93"/>
    <mergeCell ref="B94:L94"/>
    <mergeCell ref="A104:B104"/>
    <mergeCell ref="C104:H104"/>
    <mergeCell ref="J104:K104"/>
    <mergeCell ref="L104:M104"/>
    <mergeCell ref="A105:B105"/>
    <mergeCell ref="C105:H105"/>
    <mergeCell ref="J105:K105"/>
    <mergeCell ref="L105:M105"/>
    <mergeCell ref="A101:M101"/>
    <mergeCell ref="A102:B102"/>
    <mergeCell ref="C102:H102"/>
    <mergeCell ref="J102:K102"/>
    <mergeCell ref="L102:M102"/>
    <mergeCell ref="A103:B103"/>
    <mergeCell ref="C103:H103"/>
    <mergeCell ref="J103:K103"/>
    <mergeCell ref="L103:M103"/>
    <mergeCell ref="A109:L109"/>
    <mergeCell ref="A110:L110"/>
    <mergeCell ref="A106:B106"/>
    <mergeCell ref="C106:H106"/>
    <mergeCell ref="J106:K106"/>
    <mergeCell ref="L106:M106"/>
    <mergeCell ref="A107:B107"/>
    <mergeCell ref="C107:H107"/>
    <mergeCell ref="J107:K107"/>
    <mergeCell ref="L107:M107"/>
  </mergeCells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opLeftCell="A4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8.2851562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213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79" t="s">
        <v>209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1779"/>
      <c r="N10" s="1779"/>
    </row>
    <row r="11" spans="1:14" ht="18.75" x14ac:dyDescent="0.3">
      <c r="A11" s="1779" t="s">
        <v>210</v>
      </c>
      <c r="B11" s="1779"/>
      <c r="C11" s="1779"/>
      <c r="D11" s="1779"/>
      <c r="E11" s="1779"/>
      <c r="F11" s="1779"/>
      <c r="G11" s="1779"/>
      <c r="H11" s="1779"/>
      <c r="I11" s="1779"/>
      <c r="J11" s="1779"/>
      <c r="K11" s="1779"/>
      <c r="L11" s="1779"/>
      <c r="M11" s="1779"/>
      <c r="N11" s="1779"/>
    </row>
    <row r="12" spans="1:14" ht="18.75" x14ac:dyDescent="0.3">
      <c r="A12" s="1119" t="s">
        <v>211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554"/>
      <c r="N12" s="1554"/>
    </row>
    <row r="13" spans="1:14" ht="16.5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44.25" customHeight="1" thickBot="1" x14ac:dyDescent="0.25">
      <c r="A14" s="1543" t="s">
        <v>20</v>
      </c>
      <c r="B14" s="1545" t="s">
        <v>21</v>
      </c>
      <c r="C14" s="521" t="s">
        <v>22</v>
      </c>
      <c r="D14" s="1877" t="s">
        <v>52</v>
      </c>
      <c r="E14" s="1788"/>
      <c r="F14" s="1876"/>
      <c r="G14" s="1793" t="s">
        <v>84</v>
      </c>
      <c r="H14" s="1842"/>
      <c r="I14" s="1793" t="s">
        <v>162</v>
      </c>
      <c r="J14" s="1842"/>
      <c r="K14" s="1793" t="s">
        <v>163</v>
      </c>
      <c r="L14" s="1792"/>
      <c r="M14" s="1793" t="s">
        <v>180</v>
      </c>
      <c r="N14" s="1792"/>
    </row>
    <row r="15" spans="1:14" ht="101.25" customHeight="1" thickBot="1" x14ac:dyDescent="0.25">
      <c r="A15" s="1544"/>
      <c r="B15" s="1546"/>
      <c r="C15" s="1547"/>
      <c r="D15" s="22" t="s">
        <v>27</v>
      </c>
      <c r="E15" s="23" t="s">
        <v>26</v>
      </c>
      <c r="F15" s="24" t="s">
        <v>181</v>
      </c>
      <c r="G15" s="22" t="s">
        <v>23</v>
      </c>
      <c r="H15" s="24" t="s">
        <v>164</v>
      </c>
      <c r="I15" s="22" t="s">
        <v>23</v>
      </c>
      <c r="J15" s="24" t="s">
        <v>164</v>
      </c>
      <c r="K15" s="22" t="s">
        <v>23</v>
      </c>
      <c r="L15" s="24" t="s">
        <v>164</v>
      </c>
      <c r="M15" s="22" t="s">
        <v>23</v>
      </c>
      <c r="N15" s="24" t="s">
        <v>164</v>
      </c>
    </row>
    <row r="16" spans="1:14" ht="47.25" customHeight="1" thickBot="1" x14ac:dyDescent="0.25">
      <c r="A16" s="1781" t="s">
        <v>20</v>
      </c>
      <c r="B16" s="1783" t="s">
        <v>21</v>
      </c>
      <c r="C16" s="1783" t="s">
        <v>22</v>
      </c>
      <c r="D16" s="1793" t="s">
        <v>52</v>
      </c>
      <c r="E16" s="1790"/>
      <c r="F16" s="1842"/>
      <c r="G16" s="1793" t="s">
        <v>84</v>
      </c>
      <c r="H16" s="1842"/>
      <c r="I16" s="1793" t="s">
        <v>162</v>
      </c>
      <c r="J16" s="1842"/>
      <c r="K16" s="1793" t="s">
        <v>163</v>
      </c>
      <c r="L16" s="1792"/>
      <c r="M16" s="1793" t="s">
        <v>180</v>
      </c>
      <c r="N16" s="1792"/>
    </row>
    <row r="17" spans="1:17" ht="57.6" customHeight="1" thickBot="1" x14ac:dyDescent="0.25">
      <c r="A17" s="1782"/>
      <c r="B17" s="1784"/>
      <c r="C17" s="1830"/>
      <c r="D17" s="22" t="s">
        <v>27</v>
      </c>
      <c r="E17" s="23" t="s">
        <v>26</v>
      </c>
      <c r="F17" s="24" t="s">
        <v>129</v>
      </c>
      <c r="G17" s="22" t="s">
        <v>23</v>
      </c>
      <c r="H17" s="24" t="s">
        <v>129</v>
      </c>
      <c r="I17" s="22" t="s">
        <v>23</v>
      </c>
      <c r="J17" s="24" t="s">
        <v>129</v>
      </c>
      <c r="K17" s="22" t="s">
        <v>23</v>
      </c>
      <c r="L17" s="24" t="s">
        <v>129</v>
      </c>
      <c r="M17" s="22" t="s">
        <v>23</v>
      </c>
      <c r="N17" s="24" t="s">
        <v>129</v>
      </c>
    </row>
    <row r="18" spans="1:17" ht="33" customHeight="1" thickBot="1" x14ac:dyDescent="0.25">
      <c r="A18" s="1827" t="s">
        <v>92</v>
      </c>
      <c r="B18" s="1828"/>
      <c r="C18" s="1828"/>
      <c r="D18" s="1828"/>
      <c r="E18" s="1828"/>
      <c r="F18" s="1828"/>
      <c r="G18" s="1828"/>
      <c r="H18" s="1828"/>
      <c r="I18" s="1828"/>
      <c r="J18" s="1828"/>
      <c r="K18" s="1828"/>
      <c r="L18" s="1828"/>
      <c r="M18" s="1828"/>
      <c r="N18" s="1829"/>
    </row>
    <row r="19" spans="1:17" ht="21" customHeight="1" thickBot="1" x14ac:dyDescent="0.25">
      <c r="A19" s="1800" t="s">
        <v>30</v>
      </c>
      <c r="B19" s="1801"/>
      <c r="C19" s="1805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2"/>
    </row>
    <row r="20" spans="1:17" ht="14.25" customHeight="1" thickBot="1" x14ac:dyDescent="0.25">
      <c r="A20" s="1540"/>
      <c r="B20" s="1541"/>
      <c r="C20" s="1582" t="s">
        <v>285</v>
      </c>
      <c r="D20" s="1579">
        <v>3310</v>
      </c>
      <c r="E20" s="1573">
        <v>4470</v>
      </c>
      <c r="F20" s="1574">
        <v>2660</v>
      </c>
      <c r="G20" s="1575">
        <v>2680</v>
      </c>
      <c r="H20" s="1576">
        <v>2130</v>
      </c>
      <c r="I20" s="1577">
        <v>2910</v>
      </c>
      <c r="J20" s="1574">
        <v>2250</v>
      </c>
      <c r="K20" s="1575">
        <v>2950</v>
      </c>
      <c r="L20" s="1576">
        <v>2280</v>
      </c>
      <c r="M20" s="1577">
        <v>3140</v>
      </c>
      <c r="N20" s="1574">
        <v>2470</v>
      </c>
    </row>
    <row r="21" spans="1:17" ht="14.25" customHeight="1" thickBot="1" x14ac:dyDescent="0.25">
      <c r="A21" s="1145"/>
      <c r="B21" s="1145"/>
      <c r="C21" s="1583" t="s">
        <v>286</v>
      </c>
      <c r="D21" s="1580">
        <f>D25/D20%</f>
        <v>69.486404833836858</v>
      </c>
      <c r="E21" s="1578">
        <f t="shared" ref="E21:N21" si="0">E25/E20%</f>
        <v>69.351230425055931</v>
      </c>
      <c r="F21" s="1578">
        <f t="shared" si="0"/>
        <v>69.548872180451127</v>
      </c>
      <c r="G21" s="1578">
        <f t="shared" si="0"/>
        <v>70.895522388059703</v>
      </c>
      <c r="H21" s="1578">
        <f t="shared" si="0"/>
        <v>69.483568075117375</v>
      </c>
      <c r="I21" s="1578">
        <f t="shared" si="0"/>
        <v>70.446735395188995</v>
      </c>
      <c r="J21" s="1578">
        <f t="shared" si="0"/>
        <v>69.777777777777771</v>
      </c>
      <c r="K21" s="1578">
        <f t="shared" si="0"/>
        <v>69.830508474576277</v>
      </c>
      <c r="L21" s="1578">
        <f t="shared" si="0"/>
        <v>70.175438596491219</v>
      </c>
      <c r="M21" s="1578">
        <f t="shared" si="0"/>
        <v>70.063694267515928</v>
      </c>
      <c r="N21" s="1578">
        <f t="shared" si="0"/>
        <v>68.825910931174093</v>
      </c>
    </row>
    <row r="22" spans="1:17" ht="12.75" customHeight="1" x14ac:dyDescent="0.25">
      <c r="A22" s="332"/>
      <c r="B22" s="18"/>
      <c r="C22" s="1581"/>
      <c r="D22" s="1568">
        <v>2110</v>
      </c>
      <c r="E22" s="1567">
        <v>2850</v>
      </c>
      <c r="F22" s="1562">
        <v>1680</v>
      </c>
      <c r="G22" s="1563">
        <v>1710</v>
      </c>
      <c r="H22" s="1564">
        <v>1340</v>
      </c>
      <c r="I22" s="1565">
        <v>1860</v>
      </c>
      <c r="J22" s="1562">
        <v>1430</v>
      </c>
      <c r="K22" s="1563">
        <v>1880</v>
      </c>
      <c r="L22" s="1564">
        <v>1450</v>
      </c>
      <c r="M22" s="1565">
        <v>2000</v>
      </c>
      <c r="N22" s="1562">
        <v>1550</v>
      </c>
    </row>
    <row r="23" spans="1:17" ht="12.75" customHeight="1" x14ac:dyDescent="0.2">
      <c r="A23" s="771"/>
      <c r="B23" s="549"/>
      <c r="C23" s="1044">
        <v>1.1000000000000001</v>
      </c>
      <c r="D23" s="736">
        <f>D22*C23</f>
        <v>2321</v>
      </c>
      <c r="E23" s="555">
        <f>E22*C23</f>
        <v>3135.0000000000005</v>
      </c>
      <c r="F23" s="729">
        <f>F22*C23</f>
        <v>1848.0000000000002</v>
      </c>
      <c r="G23" s="720">
        <f>G22*C23</f>
        <v>1881.0000000000002</v>
      </c>
      <c r="H23" s="750">
        <f>H22*C23</f>
        <v>1474.0000000000002</v>
      </c>
      <c r="I23" s="741">
        <f>I22*C23</f>
        <v>2046.0000000000002</v>
      </c>
      <c r="J23" s="729">
        <f>J22*C23</f>
        <v>1573.0000000000002</v>
      </c>
      <c r="K23" s="720">
        <f>K22*C23</f>
        <v>2068</v>
      </c>
      <c r="L23" s="750">
        <f>L22*C23</f>
        <v>1595.0000000000002</v>
      </c>
      <c r="M23" s="741">
        <f>M22*C23</f>
        <v>2200</v>
      </c>
      <c r="N23" s="729">
        <f>N22*C23</f>
        <v>1705.0000000000002</v>
      </c>
    </row>
    <row r="24" spans="1:17" ht="15" customHeight="1" x14ac:dyDescent="0.2">
      <c r="A24" s="771"/>
      <c r="B24" s="549"/>
      <c r="C24" s="574"/>
      <c r="D24" s="728">
        <v>2300</v>
      </c>
      <c r="E24" s="555">
        <v>3100</v>
      </c>
      <c r="F24" s="729">
        <v>1850</v>
      </c>
      <c r="G24" s="720">
        <v>1880</v>
      </c>
      <c r="H24" s="750">
        <v>1480</v>
      </c>
      <c r="I24" s="741">
        <v>2050</v>
      </c>
      <c r="J24" s="729">
        <v>1570</v>
      </c>
      <c r="K24" s="720">
        <v>2060</v>
      </c>
      <c r="L24" s="750">
        <v>1600</v>
      </c>
      <c r="M24" s="741">
        <v>2200</v>
      </c>
      <c r="N24" s="729">
        <v>1700</v>
      </c>
    </row>
    <row r="25" spans="1:17" ht="71.45" customHeight="1" thickBot="1" x14ac:dyDescent="0.25">
      <c r="A25" s="772" t="s">
        <v>46</v>
      </c>
      <c r="B25" s="557" t="s">
        <v>89</v>
      </c>
      <c r="C25" s="716">
        <v>2</v>
      </c>
      <c r="D25" s="786">
        <v>2300</v>
      </c>
      <c r="E25" s="786">
        <v>3100</v>
      </c>
      <c r="F25" s="786">
        <v>1850</v>
      </c>
      <c r="G25" s="786">
        <v>1900</v>
      </c>
      <c r="H25" s="786">
        <v>1480</v>
      </c>
      <c r="I25" s="786">
        <v>2050</v>
      </c>
      <c r="J25" s="786">
        <v>1570</v>
      </c>
      <c r="K25" s="786">
        <v>2060</v>
      </c>
      <c r="L25" s="786">
        <v>1600</v>
      </c>
      <c r="M25" s="786">
        <v>2200</v>
      </c>
      <c r="N25" s="786">
        <v>1700</v>
      </c>
      <c r="Q25">
        <f>E25/D25</f>
        <v>1.3478260869565217</v>
      </c>
    </row>
    <row r="26" spans="1:17" ht="16.899999999999999" hidden="1" customHeight="1" thickBot="1" x14ac:dyDescent="0.25">
      <c r="A26" s="773"/>
      <c r="B26" s="559" t="s">
        <v>35</v>
      </c>
      <c r="C26" s="717"/>
      <c r="D26" s="732">
        <v>2670</v>
      </c>
      <c r="E26" s="560"/>
      <c r="F26" s="733"/>
      <c r="G26" s="561"/>
      <c r="H26" s="752"/>
      <c r="I26" s="732"/>
      <c r="J26" s="733"/>
      <c r="K26" s="561"/>
      <c r="L26" s="752"/>
      <c r="M26" s="732"/>
      <c r="N26" s="764"/>
    </row>
    <row r="27" spans="1:17" ht="13.15" customHeight="1" thickBot="1" x14ac:dyDescent="0.25">
      <c r="A27" s="774"/>
      <c r="B27" s="549"/>
      <c r="C27" s="1582" t="s">
        <v>285</v>
      </c>
      <c r="D27" s="1572">
        <v>3520</v>
      </c>
      <c r="E27" s="1573">
        <v>4140</v>
      </c>
      <c r="F27" s="1574">
        <v>2660</v>
      </c>
      <c r="G27" s="1575">
        <v>2850</v>
      </c>
      <c r="H27" s="1576">
        <v>2130</v>
      </c>
      <c r="I27" s="1577">
        <v>3100</v>
      </c>
      <c r="J27" s="1574">
        <v>2250</v>
      </c>
      <c r="K27" s="1575">
        <v>3140</v>
      </c>
      <c r="L27" s="1576">
        <v>2280</v>
      </c>
      <c r="M27" s="1577">
        <v>3330</v>
      </c>
      <c r="N27" s="1574">
        <v>2470</v>
      </c>
    </row>
    <row r="28" spans="1:17" ht="13.15" customHeight="1" thickBot="1" x14ac:dyDescent="0.25">
      <c r="A28" s="774"/>
      <c r="B28" s="549"/>
      <c r="C28" s="1583" t="s">
        <v>286</v>
      </c>
      <c r="D28" s="1578">
        <f>D32/D27%</f>
        <v>70.454545454545453</v>
      </c>
      <c r="E28" s="1578">
        <f>E32/E27%</f>
        <v>69.082125603864739</v>
      </c>
      <c r="F28" s="1578">
        <f t="shared" ref="F28:N28" si="1">F32/F27%</f>
        <v>69.548872180451127</v>
      </c>
      <c r="G28" s="1578">
        <f t="shared" si="1"/>
        <v>70.877192982456137</v>
      </c>
      <c r="H28" s="1578">
        <f t="shared" si="1"/>
        <v>69.483568075117375</v>
      </c>
      <c r="I28" s="1578">
        <f t="shared" si="1"/>
        <v>70.967741935483872</v>
      </c>
      <c r="J28" s="1578">
        <f t="shared" si="1"/>
        <v>69.777777777777771</v>
      </c>
      <c r="K28" s="1578">
        <f t="shared" si="1"/>
        <v>70.70063694267516</v>
      </c>
      <c r="L28" s="1578">
        <f t="shared" si="1"/>
        <v>70.175438596491219</v>
      </c>
      <c r="M28" s="1578">
        <f t="shared" si="1"/>
        <v>70.570570570570581</v>
      </c>
      <c r="N28" s="1578">
        <f t="shared" si="1"/>
        <v>68.825910931174093</v>
      </c>
    </row>
    <row r="29" spans="1:17" ht="12" customHeight="1" x14ac:dyDescent="0.2">
      <c r="A29" s="774"/>
      <c r="B29" s="549"/>
      <c r="C29" s="574"/>
      <c r="D29" s="1565">
        <v>2260</v>
      </c>
      <c r="E29" s="1708">
        <v>2600</v>
      </c>
      <c r="F29" s="1562">
        <v>1680</v>
      </c>
      <c r="G29" s="1563">
        <v>1840</v>
      </c>
      <c r="H29" s="1564">
        <v>1340</v>
      </c>
      <c r="I29" s="1565">
        <v>2000</v>
      </c>
      <c r="J29" s="1562">
        <v>1430</v>
      </c>
      <c r="K29" s="1563">
        <v>2020</v>
      </c>
      <c r="L29" s="1564">
        <v>1450</v>
      </c>
      <c r="M29" s="1565">
        <v>2130</v>
      </c>
      <c r="N29" s="1562">
        <v>1550</v>
      </c>
    </row>
    <row r="30" spans="1:17" ht="15" customHeight="1" x14ac:dyDescent="0.2">
      <c r="A30" s="774"/>
      <c r="B30" s="549"/>
      <c r="C30" s="1044">
        <v>1.1000000000000001</v>
      </c>
      <c r="D30" s="736">
        <f>D29*C30</f>
        <v>2486</v>
      </c>
      <c r="E30" s="555">
        <f>E29*C30</f>
        <v>2860.0000000000005</v>
      </c>
      <c r="F30" s="729">
        <f>F29*C30</f>
        <v>1848.0000000000002</v>
      </c>
      <c r="G30" s="720">
        <f>G29*C30</f>
        <v>2024.0000000000002</v>
      </c>
      <c r="H30" s="750">
        <f>H29*C30</f>
        <v>1474.0000000000002</v>
      </c>
      <c r="I30" s="741">
        <f>I29*C30</f>
        <v>2200</v>
      </c>
      <c r="J30" s="729">
        <f>J29*C30</f>
        <v>1573.0000000000002</v>
      </c>
      <c r="K30" s="720">
        <f>K29*C30</f>
        <v>2222</v>
      </c>
      <c r="L30" s="750">
        <f>L29*C30</f>
        <v>1595.0000000000002</v>
      </c>
      <c r="M30" s="741">
        <f>M29*C30</f>
        <v>2343</v>
      </c>
      <c r="N30" s="729">
        <f>N29*C30</f>
        <v>1705.0000000000002</v>
      </c>
    </row>
    <row r="31" spans="1:17" ht="13.5" customHeight="1" x14ac:dyDescent="0.2">
      <c r="A31" s="774"/>
      <c r="B31" s="549"/>
      <c r="C31" s="574"/>
      <c r="D31" s="736">
        <v>2480</v>
      </c>
      <c r="E31" s="564">
        <v>2860</v>
      </c>
      <c r="F31" s="729">
        <v>1850</v>
      </c>
      <c r="G31" s="565">
        <v>2020</v>
      </c>
      <c r="H31" s="750">
        <v>1480</v>
      </c>
      <c r="I31" s="736">
        <v>2200</v>
      </c>
      <c r="J31" s="729">
        <v>1570</v>
      </c>
      <c r="K31" s="565">
        <v>2220</v>
      </c>
      <c r="L31" s="750">
        <v>1600</v>
      </c>
      <c r="M31" s="768">
        <v>2350</v>
      </c>
      <c r="N31" s="729">
        <v>1700</v>
      </c>
    </row>
    <row r="32" spans="1:17" ht="63" customHeight="1" thickBot="1" x14ac:dyDescent="0.25">
      <c r="A32" s="772" t="s">
        <v>44</v>
      </c>
      <c r="B32" s="557" t="s">
        <v>88</v>
      </c>
      <c r="C32" s="716">
        <v>2</v>
      </c>
      <c r="D32" s="786">
        <v>2480</v>
      </c>
      <c r="E32" s="786">
        <v>2860</v>
      </c>
      <c r="F32" s="786">
        <v>1850</v>
      </c>
      <c r="G32" s="786">
        <v>2020</v>
      </c>
      <c r="H32" s="786">
        <v>1480</v>
      </c>
      <c r="I32" s="786">
        <v>2200</v>
      </c>
      <c r="J32" s="786">
        <v>1570</v>
      </c>
      <c r="K32" s="786">
        <v>2220</v>
      </c>
      <c r="L32" s="786">
        <v>1600</v>
      </c>
      <c r="M32" s="786">
        <v>2350</v>
      </c>
      <c r="N32" s="786">
        <v>1700</v>
      </c>
      <c r="Q32">
        <f>E32/D32</f>
        <v>1.153225806451613</v>
      </c>
    </row>
    <row r="33" spans="1:14" ht="18.75" customHeight="1" thickBot="1" x14ac:dyDescent="0.25">
      <c r="A33" s="581"/>
      <c r="B33" s="549"/>
      <c r="C33" s="1582" t="s">
        <v>285</v>
      </c>
      <c r="D33" s="187"/>
      <c r="E33" s="1534">
        <v>3870</v>
      </c>
      <c r="F33" s="360">
        <v>2660</v>
      </c>
      <c r="G33" s="404"/>
      <c r="H33" s="402">
        <v>2130</v>
      </c>
      <c r="I33" s="406"/>
      <c r="J33" s="360">
        <v>2250</v>
      </c>
      <c r="K33" s="404"/>
      <c r="L33" s="402">
        <v>2280</v>
      </c>
      <c r="M33" s="406"/>
      <c r="N33" s="360">
        <v>2470</v>
      </c>
    </row>
    <row r="34" spans="1:14" ht="13.5" customHeight="1" thickBot="1" x14ac:dyDescent="0.25">
      <c r="A34" s="581"/>
      <c r="B34" s="549"/>
      <c r="C34" s="1583" t="s">
        <v>286</v>
      </c>
      <c r="D34" s="1578"/>
      <c r="E34" s="1578">
        <f>E38/E33%</f>
        <v>69.250645994832041</v>
      </c>
      <c r="F34" s="1578">
        <f t="shared" ref="F34:N34" si="2">F38/F33%</f>
        <v>69.548872180451127</v>
      </c>
      <c r="G34" s="1578"/>
      <c r="H34" s="1578">
        <f t="shared" si="2"/>
        <v>69.483568075117375</v>
      </c>
      <c r="I34" s="1578"/>
      <c r="J34" s="1578">
        <f t="shared" si="2"/>
        <v>69.777777777777771</v>
      </c>
      <c r="K34" s="1578"/>
      <c r="L34" s="1578">
        <f t="shared" si="2"/>
        <v>70.175438596491219</v>
      </c>
      <c r="M34" s="1578"/>
      <c r="N34" s="1578">
        <f t="shared" si="2"/>
        <v>68.825910931174093</v>
      </c>
    </row>
    <row r="35" spans="1:14" ht="12.75" customHeight="1" x14ac:dyDescent="0.2">
      <c r="A35" s="775"/>
      <c r="B35" s="549"/>
      <c r="C35" s="574"/>
      <c r="D35" s="1127"/>
      <c r="E35" s="1567">
        <v>2440</v>
      </c>
      <c r="F35" s="1562">
        <v>1680</v>
      </c>
      <c r="G35" s="1563"/>
      <c r="H35" s="1564">
        <v>1340</v>
      </c>
      <c r="I35" s="1565"/>
      <c r="J35" s="1562">
        <v>1430</v>
      </c>
      <c r="K35" s="1563"/>
      <c r="L35" s="1564">
        <v>1450</v>
      </c>
      <c r="M35" s="1565"/>
      <c r="N35" s="1562">
        <v>1550</v>
      </c>
    </row>
    <row r="36" spans="1:14" ht="12.75" customHeight="1" x14ac:dyDescent="0.2">
      <c r="A36" s="775"/>
      <c r="B36" s="549"/>
      <c r="C36" s="1044">
        <v>1.1000000000000001</v>
      </c>
      <c r="D36" s="582"/>
      <c r="E36" s="555">
        <f>E35*C36</f>
        <v>2684</v>
      </c>
    </row>
    <row r="37" spans="1:14" ht="12.75" customHeight="1" x14ac:dyDescent="0.2">
      <c r="A37" s="775"/>
      <c r="B37" s="549"/>
      <c r="C37" s="1044"/>
      <c r="D37" s="582"/>
      <c r="E37" s="555">
        <v>2680</v>
      </c>
      <c r="F37" s="729">
        <v>1850</v>
      </c>
      <c r="G37" s="565"/>
      <c r="H37" s="750">
        <v>1480</v>
      </c>
      <c r="I37" s="736"/>
      <c r="J37" s="729">
        <v>1430</v>
      </c>
      <c r="K37" s="565"/>
      <c r="L37" s="750">
        <v>1450</v>
      </c>
      <c r="M37" s="768"/>
      <c r="N37" s="729">
        <v>1550</v>
      </c>
    </row>
    <row r="38" spans="1:14" ht="54.6" customHeight="1" x14ac:dyDescent="0.2">
      <c r="A38" s="772" t="s">
        <v>31</v>
      </c>
      <c r="B38" s="557" t="s">
        <v>90</v>
      </c>
      <c r="C38" s="716">
        <v>1</v>
      </c>
      <c r="D38" s="743"/>
      <c r="E38" s="568">
        <v>2680</v>
      </c>
      <c r="F38" s="786">
        <v>1850</v>
      </c>
      <c r="G38" s="786"/>
      <c r="H38" s="786">
        <v>1480</v>
      </c>
      <c r="I38" s="786"/>
      <c r="J38" s="786">
        <v>1570</v>
      </c>
      <c r="K38" s="786"/>
      <c r="L38" s="786">
        <v>1600</v>
      </c>
      <c r="M38" s="786"/>
      <c r="N38" s="786">
        <v>1700</v>
      </c>
    </row>
    <row r="39" spans="1:14" ht="14.45" customHeight="1" x14ac:dyDescent="0.2">
      <c r="A39" s="581"/>
      <c r="B39" s="549"/>
      <c r="C39" s="574"/>
      <c r="D39" s="582"/>
      <c r="E39" s="1567">
        <v>2600</v>
      </c>
      <c r="F39" s="795">
        <v>1680</v>
      </c>
      <c r="G39" s="1045"/>
      <c r="H39" s="1046">
        <v>1340</v>
      </c>
      <c r="I39" s="694"/>
      <c r="J39" s="1047">
        <v>1430</v>
      </c>
      <c r="K39" s="1045"/>
      <c r="L39" s="1046">
        <v>1450</v>
      </c>
      <c r="M39" s="694"/>
      <c r="N39" s="1047">
        <v>1550</v>
      </c>
    </row>
    <row r="40" spans="1:14" ht="12.6" customHeight="1" x14ac:dyDescent="0.2">
      <c r="A40" s="581"/>
      <c r="B40" s="549"/>
      <c r="C40" s="1044">
        <v>1.1000000000000001</v>
      </c>
      <c r="D40" s="582"/>
      <c r="E40" s="555">
        <f>E39*C40</f>
        <v>2860.0000000000005</v>
      </c>
      <c r="F40" s="729"/>
      <c r="G40" s="719"/>
      <c r="H40" s="749"/>
      <c r="I40" s="726"/>
      <c r="J40" s="727"/>
      <c r="K40" s="719"/>
      <c r="L40" s="750"/>
      <c r="M40" s="741"/>
      <c r="N40" s="729"/>
    </row>
    <row r="41" spans="1:14" ht="11.45" customHeight="1" x14ac:dyDescent="0.2">
      <c r="A41" s="581"/>
      <c r="B41" s="549"/>
      <c r="C41" s="574"/>
      <c r="D41" s="582"/>
      <c r="E41" s="555">
        <v>2860</v>
      </c>
      <c r="F41" s="729"/>
      <c r="G41" s="720"/>
      <c r="H41" s="750"/>
      <c r="I41" s="741"/>
      <c r="J41" s="729"/>
      <c r="K41" s="720"/>
      <c r="L41" s="750"/>
      <c r="M41" s="741"/>
      <c r="N41" s="729"/>
    </row>
    <row r="42" spans="1:14" ht="47.25" customHeight="1" x14ac:dyDescent="0.2">
      <c r="A42" s="772" t="s">
        <v>29</v>
      </c>
      <c r="B42" s="557" t="s">
        <v>68</v>
      </c>
      <c r="C42" s="716">
        <v>1</v>
      </c>
      <c r="D42" s="730"/>
      <c r="E42" s="568">
        <v>2860</v>
      </c>
      <c r="F42" s="786">
        <v>1850</v>
      </c>
      <c r="G42" s="786"/>
      <c r="H42" s="786">
        <v>1480</v>
      </c>
      <c r="I42" s="786"/>
      <c r="J42" s="786">
        <v>1570</v>
      </c>
      <c r="K42" s="786"/>
      <c r="L42" s="786">
        <v>1600</v>
      </c>
      <c r="M42" s="786"/>
      <c r="N42" s="786">
        <v>1700</v>
      </c>
    </row>
    <row r="43" spans="1:14" ht="13.5" customHeight="1" x14ac:dyDescent="0.2">
      <c r="A43" s="581"/>
      <c r="B43" s="549"/>
      <c r="C43" s="718"/>
      <c r="D43" s="728"/>
      <c r="E43" s="1567">
        <v>2810</v>
      </c>
      <c r="F43" s="297">
        <v>1680</v>
      </c>
      <c r="G43" s="722"/>
      <c r="H43" s="755">
        <v>1340</v>
      </c>
      <c r="I43" s="295"/>
      <c r="J43" s="297">
        <v>1340</v>
      </c>
      <c r="K43" s="722"/>
      <c r="L43" s="755">
        <v>1450</v>
      </c>
      <c r="M43" s="295"/>
      <c r="N43" s="297">
        <v>1550</v>
      </c>
    </row>
    <row r="44" spans="1:14" ht="13.15" customHeight="1" x14ac:dyDescent="0.2">
      <c r="A44" s="581"/>
      <c r="B44" s="549"/>
      <c r="C44" s="1044">
        <v>1.1000000000000001</v>
      </c>
      <c r="D44" s="728"/>
      <c r="E44" s="555">
        <f>E43*C44</f>
        <v>3091.0000000000005</v>
      </c>
      <c r="F44" s="729"/>
      <c r="G44" s="720"/>
      <c r="H44" s="750"/>
      <c r="I44" s="741"/>
      <c r="J44" s="729"/>
      <c r="K44" s="720"/>
      <c r="L44" s="750"/>
      <c r="M44" s="741"/>
      <c r="N44" s="729"/>
    </row>
    <row r="45" spans="1:14" ht="13.15" customHeight="1" x14ac:dyDescent="0.2">
      <c r="A45" s="581"/>
      <c r="B45" s="549"/>
      <c r="C45" s="1044"/>
      <c r="D45" s="728"/>
      <c r="E45" s="555">
        <v>3090</v>
      </c>
      <c r="F45" s="729"/>
      <c r="G45" s="720"/>
      <c r="H45" s="750"/>
      <c r="I45" s="741"/>
      <c r="J45" s="729"/>
      <c r="K45" s="720"/>
      <c r="L45" s="750"/>
      <c r="M45" s="741"/>
      <c r="N45" s="729"/>
    </row>
    <row r="46" spans="1:14" ht="93" customHeight="1" x14ac:dyDescent="0.2">
      <c r="A46" s="776" t="s">
        <v>165</v>
      </c>
      <c r="B46" s="557" t="s">
        <v>134</v>
      </c>
      <c r="C46" s="716">
        <v>1</v>
      </c>
      <c r="D46" s="730"/>
      <c r="E46" s="568">
        <v>3090</v>
      </c>
      <c r="F46" s="786">
        <v>1850</v>
      </c>
      <c r="G46" s="786"/>
      <c r="H46" s="786">
        <v>1480</v>
      </c>
      <c r="I46" s="786"/>
      <c r="J46" s="786">
        <v>1570</v>
      </c>
      <c r="K46" s="786"/>
      <c r="L46" s="786">
        <v>1600</v>
      </c>
      <c r="M46" s="786"/>
      <c r="N46" s="786">
        <v>1700</v>
      </c>
    </row>
    <row r="47" spans="1:14" ht="19.5" customHeight="1" thickBot="1" x14ac:dyDescent="0.25">
      <c r="A47" s="775"/>
      <c r="B47" s="549"/>
      <c r="C47" s="574"/>
      <c r="D47" s="582"/>
      <c r="E47" s="1566">
        <v>2260</v>
      </c>
      <c r="F47" s="745"/>
      <c r="G47" s="724"/>
      <c r="H47" s="676"/>
      <c r="I47" s="582"/>
      <c r="J47" s="745"/>
      <c r="K47" s="758"/>
      <c r="L47" s="763"/>
      <c r="M47" s="582"/>
      <c r="N47" s="575"/>
    </row>
    <row r="48" spans="1:14" ht="18.75" customHeight="1" x14ac:dyDescent="0.2">
      <c r="A48" s="775"/>
      <c r="B48" s="549"/>
      <c r="C48" s="1044">
        <v>1.1000000000000001</v>
      </c>
      <c r="D48" s="582"/>
      <c r="E48" s="1146">
        <f>D31</f>
        <v>2480</v>
      </c>
      <c r="F48" s="621"/>
      <c r="G48" s="633"/>
      <c r="H48" s="606"/>
      <c r="I48" s="620"/>
      <c r="J48" s="621"/>
      <c r="K48" s="633"/>
      <c r="L48" s="606"/>
      <c r="M48" s="620"/>
      <c r="N48" s="621"/>
    </row>
    <row r="49" spans="1:14" ht="93" customHeight="1" thickBot="1" x14ac:dyDescent="0.25">
      <c r="A49" s="779" t="s">
        <v>204</v>
      </c>
      <c r="B49" s="780" t="s">
        <v>61</v>
      </c>
      <c r="C49" s="781">
        <v>1</v>
      </c>
      <c r="D49" s="746"/>
      <c r="E49" s="747">
        <v>2480</v>
      </c>
      <c r="F49" s="748"/>
      <c r="G49" s="782"/>
      <c r="H49" s="751"/>
      <c r="I49" s="740"/>
      <c r="J49" s="731"/>
      <c r="K49" s="721"/>
      <c r="L49" s="751"/>
      <c r="M49" s="740"/>
      <c r="N49" s="731"/>
    </row>
    <row r="50" spans="1:14" ht="24" customHeight="1" thickBot="1" x14ac:dyDescent="0.25">
      <c r="A50" s="1878" t="s">
        <v>54</v>
      </c>
      <c r="B50" s="1879"/>
      <c r="C50" s="1879"/>
      <c r="D50" s="1879"/>
      <c r="E50" s="1879"/>
      <c r="F50" s="1879"/>
      <c r="G50" s="1879"/>
      <c r="H50" s="1879"/>
      <c r="I50" s="1879"/>
      <c r="J50" s="1879"/>
      <c r="K50" s="1879"/>
      <c r="L50" s="1879"/>
      <c r="M50" s="1549"/>
      <c r="N50" s="778"/>
    </row>
    <row r="51" spans="1:14" ht="15" customHeight="1" thickBot="1" x14ac:dyDescent="0.25">
      <c r="A51" s="1147"/>
      <c r="B51" s="1559"/>
      <c r="C51" s="1149"/>
      <c r="D51" s="1150"/>
      <c r="E51" s="1559"/>
      <c r="F51" s="1149"/>
      <c r="G51" s="844"/>
      <c r="H51" s="845"/>
      <c r="I51" s="846"/>
      <c r="J51" s="847"/>
      <c r="K51" s="844"/>
      <c r="L51" s="845"/>
      <c r="M51" s="846"/>
      <c r="N51" s="847"/>
    </row>
    <row r="52" spans="1:14" ht="12" customHeight="1" x14ac:dyDescent="0.2">
      <c r="A52" s="804"/>
      <c r="B52" s="805"/>
      <c r="C52" s="806"/>
      <c r="D52" s="1560">
        <v>2570</v>
      </c>
      <c r="E52" s="1561">
        <v>3600</v>
      </c>
      <c r="F52" s="1562">
        <v>1680</v>
      </c>
      <c r="G52" s="1563">
        <v>2090</v>
      </c>
      <c r="H52" s="1564">
        <v>1340</v>
      </c>
      <c r="I52" s="1565">
        <v>2270</v>
      </c>
      <c r="J52" s="1562">
        <v>1430</v>
      </c>
      <c r="K52" s="1563">
        <v>2290</v>
      </c>
      <c r="L52" s="1564">
        <v>1450</v>
      </c>
      <c r="M52" s="1565">
        <v>2450</v>
      </c>
      <c r="N52" s="1562">
        <v>1550</v>
      </c>
    </row>
    <row r="53" spans="1:14" ht="11.45" customHeight="1" x14ac:dyDescent="0.2">
      <c r="A53" s="809"/>
      <c r="B53" s="569"/>
      <c r="C53" s="1044">
        <v>1.1000000000000001</v>
      </c>
      <c r="D53" s="736">
        <f>D52*C53</f>
        <v>2827.0000000000005</v>
      </c>
      <c r="E53" s="555">
        <f>E52*C53</f>
        <v>3960.0000000000005</v>
      </c>
      <c r="F53" s="729">
        <f>F52*C53</f>
        <v>1848.0000000000002</v>
      </c>
      <c r="G53" s="720">
        <f>G52*C53</f>
        <v>2299</v>
      </c>
      <c r="H53" s="750">
        <f>H52*C53</f>
        <v>1474.0000000000002</v>
      </c>
      <c r="I53" s="741">
        <f>I52*C53</f>
        <v>2497</v>
      </c>
      <c r="J53" s="729">
        <f>J52*C53</f>
        <v>1573.0000000000002</v>
      </c>
      <c r="K53" s="720">
        <f>K52*C53</f>
        <v>2519</v>
      </c>
      <c r="L53" s="750">
        <f>L52*C53</f>
        <v>1595.0000000000002</v>
      </c>
      <c r="M53" s="741">
        <f>M52*C53</f>
        <v>2695</v>
      </c>
      <c r="N53" s="729">
        <f>N52*C53</f>
        <v>1705.0000000000002</v>
      </c>
    </row>
    <row r="54" spans="1:14" ht="13.15" customHeight="1" x14ac:dyDescent="0.2">
      <c r="A54" s="809"/>
      <c r="B54" s="569"/>
      <c r="C54" s="785"/>
      <c r="D54" s="793">
        <v>2800</v>
      </c>
      <c r="E54" s="572">
        <v>3900</v>
      </c>
      <c r="F54" s="729">
        <v>1850</v>
      </c>
      <c r="G54" s="565">
        <v>2300</v>
      </c>
      <c r="H54" s="750">
        <v>1480</v>
      </c>
      <c r="I54" s="736">
        <v>2500</v>
      </c>
      <c r="J54" s="729">
        <v>1570</v>
      </c>
      <c r="K54" s="565">
        <v>2520</v>
      </c>
      <c r="L54" s="750">
        <v>1600</v>
      </c>
      <c r="M54" s="768">
        <v>2700</v>
      </c>
      <c r="N54" s="729">
        <v>1700</v>
      </c>
    </row>
    <row r="55" spans="1:14" ht="55.15" customHeight="1" thickBot="1" x14ac:dyDescent="0.25">
      <c r="A55" s="772" t="s">
        <v>51</v>
      </c>
      <c r="B55" s="557" t="s">
        <v>166</v>
      </c>
      <c r="C55" s="786">
        <v>2</v>
      </c>
      <c r="D55" s="798">
        <v>2800</v>
      </c>
      <c r="E55" s="747">
        <v>3900</v>
      </c>
      <c r="F55" s="748">
        <v>1850</v>
      </c>
      <c r="G55" s="798">
        <v>2300</v>
      </c>
      <c r="H55" s="747">
        <v>1480</v>
      </c>
      <c r="I55" s="748">
        <v>2500</v>
      </c>
      <c r="J55" s="798">
        <v>1570</v>
      </c>
      <c r="K55" s="747">
        <v>2520</v>
      </c>
      <c r="L55" s="748">
        <v>1600</v>
      </c>
      <c r="M55" s="798">
        <v>2700</v>
      </c>
      <c r="N55" s="747">
        <v>1700</v>
      </c>
    </row>
    <row r="56" spans="1:14" ht="12.6" customHeight="1" thickBot="1" x14ac:dyDescent="0.25">
      <c r="A56" s="581"/>
      <c r="B56" s="549"/>
      <c r="C56" s="787"/>
      <c r="D56" s="1698">
        <v>2690</v>
      </c>
      <c r="E56" s="1699">
        <v>3770</v>
      </c>
      <c r="F56" s="1700">
        <v>1680</v>
      </c>
      <c r="G56" s="1698">
        <v>2180</v>
      </c>
      <c r="H56" s="1699">
        <v>1340</v>
      </c>
      <c r="I56" s="1700">
        <v>2370</v>
      </c>
      <c r="J56" s="1698">
        <v>1430</v>
      </c>
      <c r="K56" s="1699">
        <v>2390</v>
      </c>
      <c r="L56" s="1700">
        <v>1450</v>
      </c>
      <c r="M56" s="1698">
        <v>2560</v>
      </c>
      <c r="N56" s="1699">
        <v>1550</v>
      </c>
    </row>
    <row r="57" spans="1:14" ht="12.6" customHeight="1" x14ac:dyDescent="0.2">
      <c r="A57" s="581"/>
      <c r="B57" s="549"/>
      <c r="C57" s="1044">
        <v>1.1000000000000001</v>
      </c>
      <c r="D57" s="736">
        <f>D56*C57</f>
        <v>2959.0000000000005</v>
      </c>
      <c r="E57" s="555">
        <f>E56*C57</f>
        <v>4147</v>
      </c>
      <c r="F57" s="729">
        <f>F56*C57</f>
        <v>1848.0000000000002</v>
      </c>
      <c r="G57" s="720">
        <f>G56*C57</f>
        <v>2398</v>
      </c>
      <c r="H57" s="750">
        <f>H56*C57</f>
        <v>1474.0000000000002</v>
      </c>
      <c r="I57" s="741">
        <f>I56*C57</f>
        <v>2607</v>
      </c>
      <c r="J57" s="729">
        <f>J56*C57</f>
        <v>1573.0000000000002</v>
      </c>
      <c r="K57" s="720">
        <f>K56*C57</f>
        <v>2629</v>
      </c>
      <c r="L57" s="750">
        <f>L56*C57</f>
        <v>1595.0000000000002</v>
      </c>
      <c r="M57" s="741">
        <f>M56*C57</f>
        <v>2816</v>
      </c>
      <c r="N57" s="729">
        <f>N56*C57</f>
        <v>1705.0000000000002</v>
      </c>
    </row>
    <row r="58" spans="1:14" ht="15.75" customHeight="1" x14ac:dyDescent="0.2">
      <c r="A58" s="581"/>
      <c r="B58" s="549"/>
      <c r="C58" s="787"/>
      <c r="D58" s="728">
        <v>2960</v>
      </c>
      <c r="E58" s="555">
        <v>4150</v>
      </c>
      <c r="F58" s="729">
        <v>1850</v>
      </c>
      <c r="G58" s="565">
        <v>2400</v>
      </c>
      <c r="H58" s="750">
        <v>1480</v>
      </c>
      <c r="I58" s="736">
        <v>2600</v>
      </c>
      <c r="J58" s="729">
        <v>1570</v>
      </c>
      <c r="K58" s="565">
        <v>2630</v>
      </c>
      <c r="L58" s="750">
        <v>1600</v>
      </c>
      <c r="M58" s="768">
        <v>2800</v>
      </c>
      <c r="N58" s="729">
        <v>1700</v>
      </c>
    </row>
    <row r="59" spans="1:14" ht="71.25" customHeight="1" thickBot="1" x14ac:dyDescent="0.25">
      <c r="A59" s="810" t="s">
        <v>136</v>
      </c>
      <c r="B59" s="811" t="s">
        <v>167</v>
      </c>
      <c r="C59" s="812">
        <v>2</v>
      </c>
      <c r="D59" s="798">
        <v>2960</v>
      </c>
      <c r="E59" s="747">
        <v>4150</v>
      </c>
      <c r="F59" s="748">
        <v>1850</v>
      </c>
      <c r="G59" s="798">
        <v>2400</v>
      </c>
      <c r="H59" s="747">
        <v>1480</v>
      </c>
      <c r="I59" s="748">
        <v>2600</v>
      </c>
      <c r="J59" s="798">
        <v>1570</v>
      </c>
      <c r="K59" s="747">
        <v>2630</v>
      </c>
      <c r="L59" s="748">
        <v>1600</v>
      </c>
      <c r="M59" s="798">
        <v>2800</v>
      </c>
      <c r="N59" s="747">
        <v>1700</v>
      </c>
    </row>
    <row r="60" spans="1:14" ht="28.15" customHeight="1" thickBot="1" x14ac:dyDescent="0.25">
      <c r="A60" s="1819" t="s">
        <v>95</v>
      </c>
      <c r="B60" s="1820"/>
      <c r="C60" s="1820"/>
      <c r="D60" s="1820"/>
      <c r="E60" s="1820"/>
      <c r="F60" s="1820"/>
      <c r="G60" s="1820"/>
      <c r="H60" s="1820"/>
      <c r="I60" s="1820"/>
      <c r="J60" s="1820"/>
      <c r="K60" s="1820"/>
      <c r="L60" s="1820"/>
      <c r="M60" s="1820"/>
      <c r="N60" s="1821"/>
    </row>
    <row r="61" spans="1:14" ht="22.9" hidden="1" customHeight="1" thickBot="1" x14ac:dyDescent="0.25">
      <c r="A61" s="813"/>
      <c r="B61" s="813"/>
      <c r="C61" s="813"/>
      <c r="D61" s="814">
        <v>3200</v>
      </c>
      <c r="E61" s="814"/>
      <c r="F61" s="814"/>
      <c r="G61" s="814"/>
      <c r="H61" s="814"/>
      <c r="I61" s="814"/>
      <c r="J61" s="814"/>
      <c r="K61" s="814">
        <v>3520</v>
      </c>
      <c r="L61" s="815"/>
      <c r="M61" s="815"/>
      <c r="N61" s="815"/>
    </row>
    <row r="62" spans="1:14" ht="12.6" customHeight="1" thickBot="1" x14ac:dyDescent="0.25">
      <c r="A62" s="816"/>
      <c r="B62" s="817"/>
      <c r="C62" s="832">
        <v>1</v>
      </c>
      <c r="D62" s="1698">
        <v>3300</v>
      </c>
      <c r="E62" s="1699">
        <v>4620</v>
      </c>
      <c r="F62" s="1700">
        <v>1820</v>
      </c>
      <c r="G62" s="1698">
        <v>2680</v>
      </c>
      <c r="H62" s="1699">
        <v>1450</v>
      </c>
      <c r="I62" s="1700">
        <v>2910</v>
      </c>
      <c r="J62" s="1698">
        <v>1540</v>
      </c>
      <c r="K62" s="1699">
        <v>2940</v>
      </c>
      <c r="L62" s="1700">
        <v>1570</v>
      </c>
      <c r="M62" s="1698">
        <v>3140</v>
      </c>
      <c r="N62" s="1699">
        <v>1640</v>
      </c>
    </row>
    <row r="63" spans="1:14" ht="12.6" customHeight="1" x14ac:dyDescent="0.2">
      <c r="A63" s="326"/>
      <c r="B63" s="549"/>
      <c r="C63" s="1044">
        <v>1.1000000000000001</v>
      </c>
      <c r="D63" s="736">
        <f>D62*C63</f>
        <v>3630.0000000000005</v>
      </c>
      <c r="E63" s="555">
        <f>E62*C63</f>
        <v>5082</v>
      </c>
      <c r="F63" s="729">
        <f>F62*C63</f>
        <v>2002.0000000000002</v>
      </c>
      <c r="G63" s="720">
        <f>G62*C63</f>
        <v>2948.0000000000005</v>
      </c>
      <c r="H63" s="750">
        <f>H62*C63</f>
        <v>1595.0000000000002</v>
      </c>
      <c r="I63" s="741">
        <f>I62*C63</f>
        <v>3201.0000000000005</v>
      </c>
      <c r="J63" s="729">
        <f>J62*C63</f>
        <v>1694.0000000000002</v>
      </c>
      <c r="K63" s="720">
        <f>K62*C63</f>
        <v>3234.0000000000005</v>
      </c>
      <c r="L63" s="750">
        <f>L62*C63</f>
        <v>1727.0000000000002</v>
      </c>
      <c r="M63" s="741">
        <f>M62*C63</f>
        <v>3454.0000000000005</v>
      </c>
      <c r="N63" s="729">
        <f>N62*C63</f>
        <v>1804.0000000000002</v>
      </c>
    </row>
    <row r="64" spans="1:14" ht="12" customHeight="1" x14ac:dyDescent="0.2">
      <c r="A64" s="326"/>
      <c r="B64" s="549"/>
      <c r="C64" s="834">
        <v>2</v>
      </c>
      <c r="D64" s="728">
        <v>3600</v>
      </c>
      <c r="E64" s="555">
        <v>5080</v>
      </c>
      <c r="F64" s="820">
        <v>2000</v>
      </c>
      <c r="G64" s="848">
        <v>2950</v>
      </c>
      <c r="H64" s="849">
        <v>1600</v>
      </c>
      <c r="I64" s="850">
        <v>3200</v>
      </c>
      <c r="J64" s="851">
        <v>1690</v>
      </c>
      <c r="K64" s="848">
        <v>3200</v>
      </c>
      <c r="L64" s="849">
        <v>1730</v>
      </c>
      <c r="M64" s="850">
        <v>3450</v>
      </c>
      <c r="N64" s="851">
        <v>1800</v>
      </c>
    </row>
    <row r="65" spans="1:14" ht="66.75" customHeight="1" thickBot="1" x14ac:dyDescent="0.25">
      <c r="A65" s="772" t="s">
        <v>15</v>
      </c>
      <c r="B65" s="557" t="s">
        <v>168</v>
      </c>
      <c r="C65" s="835">
        <v>2</v>
      </c>
      <c r="D65" s="798">
        <v>3600</v>
      </c>
      <c r="E65" s="747">
        <v>5080</v>
      </c>
      <c r="F65" s="748">
        <v>2000</v>
      </c>
      <c r="G65" s="798">
        <v>2950</v>
      </c>
      <c r="H65" s="747">
        <v>1600</v>
      </c>
      <c r="I65" s="748">
        <v>3200</v>
      </c>
      <c r="J65" s="798">
        <v>1690</v>
      </c>
      <c r="K65" s="747">
        <v>3200</v>
      </c>
      <c r="L65" s="748">
        <v>1730</v>
      </c>
      <c r="M65" s="798">
        <v>3450</v>
      </c>
      <c r="N65" s="747">
        <v>1800</v>
      </c>
    </row>
    <row r="66" spans="1:14" ht="12" customHeight="1" thickBot="1" x14ac:dyDescent="0.25">
      <c r="A66" s="581"/>
      <c r="B66" s="549"/>
      <c r="C66" s="836"/>
      <c r="D66" s="1698">
        <v>3560</v>
      </c>
      <c r="E66" s="1699">
        <v>4990</v>
      </c>
      <c r="F66" s="1700">
        <v>1950</v>
      </c>
      <c r="G66" s="1698">
        <v>2890</v>
      </c>
      <c r="H66" s="1699">
        <v>1570</v>
      </c>
      <c r="I66" s="1700">
        <v>3130</v>
      </c>
      <c r="J66" s="1698">
        <v>1660</v>
      </c>
      <c r="K66" s="1699">
        <v>3170</v>
      </c>
      <c r="L66" s="1700">
        <v>1680</v>
      </c>
      <c r="M66" s="1698">
        <v>3380</v>
      </c>
      <c r="N66" s="1699">
        <v>1760</v>
      </c>
    </row>
    <row r="67" spans="1:14" ht="13.15" customHeight="1" x14ac:dyDescent="0.2">
      <c r="A67" s="581"/>
      <c r="B67" s="549"/>
      <c r="C67" s="1044">
        <v>1.1000000000000001</v>
      </c>
      <c r="D67" s="736">
        <f>D66*C67</f>
        <v>3916.0000000000005</v>
      </c>
      <c r="E67" s="555">
        <f>E66*C67</f>
        <v>5489</v>
      </c>
      <c r="F67" s="729">
        <f>F66*C67</f>
        <v>2145</v>
      </c>
      <c r="G67" s="720">
        <f>G66*C67</f>
        <v>3179.0000000000005</v>
      </c>
      <c r="H67" s="750">
        <f>H66*C67</f>
        <v>1727.0000000000002</v>
      </c>
      <c r="I67" s="741">
        <f>I66*C67</f>
        <v>3443.0000000000005</v>
      </c>
      <c r="J67" s="729">
        <f>J66*C67</f>
        <v>1826.0000000000002</v>
      </c>
      <c r="K67" s="720">
        <f>K66*C67</f>
        <v>3487.0000000000005</v>
      </c>
      <c r="L67" s="750">
        <f>L66*C67</f>
        <v>1848.0000000000002</v>
      </c>
      <c r="M67" s="741">
        <f>M66*C67</f>
        <v>3718.0000000000005</v>
      </c>
      <c r="N67" s="729">
        <f>N66*C67</f>
        <v>1936.0000000000002</v>
      </c>
    </row>
    <row r="68" spans="1:14" ht="12" customHeight="1" x14ac:dyDescent="0.2">
      <c r="A68" s="581"/>
      <c r="B68" s="549"/>
      <c r="C68" s="836"/>
      <c r="D68" s="728">
        <v>3900</v>
      </c>
      <c r="E68" s="555">
        <v>5500</v>
      </c>
      <c r="F68" s="820">
        <v>2150</v>
      </c>
      <c r="G68" s="757">
        <v>3180</v>
      </c>
      <c r="H68" s="824">
        <v>1730</v>
      </c>
      <c r="I68" s="728">
        <v>3440</v>
      </c>
      <c r="J68" s="820">
        <v>1830</v>
      </c>
      <c r="K68" s="757">
        <v>3500</v>
      </c>
      <c r="L68" s="824">
        <v>1850</v>
      </c>
      <c r="M68" s="728">
        <v>3700</v>
      </c>
      <c r="N68" s="820">
        <v>1940</v>
      </c>
    </row>
    <row r="69" spans="1:14" ht="63.75" customHeight="1" thickBot="1" x14ac:dyDescent="0.25">
      <c r="A69" s="730" t="s">
        <v>14</v>
      </c>
      <c r="B69" s="557" t="s">
        <v>169</v>
      </c>
      <c r="C69" s="835">
        <v>2</v>
      </c>
      <c r="D69" s="798">
        <v>3900</v>
      </c>
      <c r="E69" s="747">
        <v>5500</v>
      </c>
      <c r="F69" s="748">
        <v>2150</v>
      </c>
      <c r="G69" s="798">
        <v>3200</v>
      </c>
      <c r="H69" s="747">
        <v>1750</v>
      </c>
      <c r="I69" s="748">
        <v>3440</v>
      </c>
      <c r="J69" s="798">
        <v>1830</v>
      </c>
      <c r="K69" s="747">
        <v>3500</v>
      </c>
      <c r="L69" s="748">
        <v>1850</v>
      </c>
      <c r="M69" s="798">
        <v>3700</v>
      </c>
      <c r="N69" s="747">
        <v>1940</v>
      </c>
    </row>
    <row r="70" spans="1:14" ht="13.9" customHeight="1" thickBot="1" x14ac:dyDescent="0.25">
      <c r="A70" s="326"/>
      <c r="B70" s="549"/>
      <c r="C70" s="836"/>
      <c r="D70" s="1698">
        <v>3780</v>
      </c>
      <c r="E70" s="1699">
        <v>5300</v>
      </c>
      <c r="F70" s="1700">
        <v>2080</v>
      </c>
      <c r="G70" s="1698">
        <v>3070</v>
      </c>
      <c r="H70" s="1699">
        <v>1670</v>
      </c>
      <c r="I70" s="1700">
        <v>3330</v>
      </c>
      <c r="J70" s="1698">
        <v>1760</v>
      </c>
      <c r="K70" s="1699">
        <v>3370</v>
      </c>
      <c r="L70" s="1700">
        <v>1790</v>
      </c>
      <c r="M70" s="1698">
        <v>3590</v>
      </c>
      <c r="N70" s="1699">
        <v>1870</v>
      </c>
    </row>
    <row r="71" spans="1:14" ht="15.6" customHeight="1" x14ac:dyDescent="0.2">
      <c r="A71" s="326"/>
      <c r="B71" s="549"/>
      <c r="C71" s="1044">
        <v>1.1000000000000001</v>
      </c>
      <c r="D71" s="736">
        <f>D70*C71</f>
        <v>4158</v>
      </c>
      <c r="E71" s="555">
        <f>E70*C71</f>
        <v>5830.0000000000009</v>
      </c>
      <c r="F71" s="729">
        <f>F70*C71</f>
        <v>2288</v>
      </c>
      <c r="G71" s="720">
        <f>G70*C71</f>
        <v>3377.0000000000005</v>
      </c>
      <c r="H71" s="750">
        <f>H70*C71</f>
        <v>1837.0000000000002</v>
      </c>
      <c r="I71" s="741">
        <f>I70*C71</f>
        <v>3663.0000000000005</v>
      </c>
      <c r="J71" s="729">
        <f>J70*C71</f>
        <v>1936.0000000000002</v>
      </c>
      <c r="K71" s="720">
        <f>K70*C71</f>
        <v>3707.0000000000005</v>
      </c>
      <c r="L71" s="750">
        <f>L70*C71</f>
        <v>1969.0000000000002</v>
      </c>
      <c r="M71" s="741">
        <f>M70*C71</f>
        <v>3949.0000000000005</v>
      </c>
      <c r="N71" s="729">
        <f>N70*C71</f>
        <v>2057</v>
      </c>
    </row>
    <row r="72" spans="1:14" ht="18.600000000000001" customHeight="1" x14ac:dyDescent="0.2">
      <c r="A72" s="582"/>
      <c r="B72" s="549"/>
      <c r="C72" s="836"/>
      <c r="D72" s="728">
        <v>4150</v>
      </c>
      <c r="E72" s="555">
        <v>5800</v>
      </c>
      <c r="F72" s="820">
        <v>2290</v>
      </c>
      <c r="G72" s="757">
        <v>3380</v>
      </c>
      <c r="H72" s="824">
        <v>1840</v>
      </c>
      <c r="I72" s="728">
        <v>3670</v>
      </c>
      <c r="J72" s="820">
        <v>1940</v>
      </c>
      <c r="K72" s="757">
        <v>3700</v>
      </c>
      <c r="L72" s="824">
        <v>1970</v>
      </c>
      <c r="M72" s="728">
        <v>3950</v>
      </c>
      <c r="N72" s="820">
        <v>2060</v>
      </c>
    </row>
    <row r="73" spans="1:14" ht="71.25" customHeight="1" thickBot="1" x14ac:dyDescent="0.25">
      <c r="A73" s="772" t="s">
        <v>145</v>
      </c>
      <c r="B73" s="557" t="s">
        <v>170</v>
      </c>
      <c r="C73" s="835">
        <v>2</v>
      </c>
      <c r="D73" s="798">
        <v>4150</v>
      </c>
      <c r="E73" s="747">
        <v>5800</v>
      </c>
      <c r="F73" s="748">
        <v>2290</v>
      </c>
      <c r="G73" s="798">
        <v>3380</v>
      </c>
      <c r="H73" s="747">
        <v>1840</v>
      </c>
      <c r="I73" s="748">
        <v>3670</v>
      </c>
      <c r="J73" s="798">
        <v>1940</v>
      </c>
      <c r="K73" s="747">
        <v>3700</v>
      </c>
      <c r="L73" s="748">
        <v>1970</v>
      </c>
      <c r="M73" s="798">
        <v>3950</v>
      </c>
      <c r="N73" s="747">
        <v>2060</v>
      </c>
    </row>
    <row r="74" spans="1:14" ht="14.45" customHeight="1" thickBot="1" x14ac:dyDescent="0.25">
      <c r="A74" s="326"/>
      <c r="B74" s="549"/>
      <c r="C74" s="836"/>
      <c r="D74" s="1698">
        <v>5210</v>
      </c>
      <c r="E74" s="1699">
        <v>7300</v>
      </c>
      <c r="F74" s="1700">
        <v>2870</v>
      </c>
      <c r="G74" s="1698">
        <v>4220</v>
      </c>
      <c r="H74" s="1699">
        <v>2290</v>
      </c>
      <c r="I74" s="1700">
        <v>4590</v>
      </c>
      <c r="J74" s="1698">
        <v>2440</v>
      </c>
      <c r="K74" s="1699">
        <v>4640</v>
      </c>
      <c r="L74" s="1700">
        <v>2470</v>
      </c>
      <c r="M74" s="1698">
        <v>4960</v>
      </c>
      <c r="N74" s="1699">
        <v>2580</v>
      </c>
    </row>
    <row r="75" spans="1:14" ht="12" customHeight="1" x14ac:dyDescent="0.2">
      <c r="A75" s="326"/>
      <c r="B75" s="549"/>
      <c r="C75" s="1044">
        <v>1.1000000000000001</v>
      </c>
      <c r="D75" s="736">
        <f>D74*C75</f>
        <v>5731.0000000000009</v>
      </c>
      <c r="E75" s="555">
        <f>E74*C75</f>
        <v>8030.0000000000009</v>
      </c>
      <c r="F75" s="729">
        <f>F74*C75</f>
        <v>3157.0000000000005</v>
      </c>
      <c r="G75" s="720">
        <f>G74*C75</f>
        <v>4642</v>
      </c>
      <c r="H75" s="750">
        <f>H74*C75</f>
        <v>2519</v>
      </c>
      <c r="I75" s="741">
        <f>I74*C75</f>
        <v>5049</v>
      </c>
      <c r="J75" s="729">
        <f>J74*C75</f>
        <v>2684</v>
      </c>
      <c r="K75" s="720">
        <f>K74*C75</f>
        <v>5104</v>
      </c>
      <c r="L75" s="750">
        <f>L74*C75</f>
        <v>2717</v>
      </c>
      <c r="M75" s="741">
        <f>M74*C75</f>
        <v>5456</v>
      </c>
      <c r="N75" s="729">
        <f>N74*C75</f>
        <v>2838.0000000000005</v>
      </c>
    </row>
    <row r="76" spans="1:14" ht="15" customHeight="1" x14ac:dyDescent="0.2">
      <c r="A76" s="582"/>
      <c r="B76" s="549"/>
      <c r="C76" s="836"/>
      <c r="D76" s="728">
        <v>5700</v>
      </c>
      <c r="E76" s="555">
        <v>8000</v>
      </c>
      <c r="F76" s="820">
        <v>3160</v>
      </c>
      <c r="G76" s="757">
        <v>4640</v>
      </c>
      <c r="H76" s="824">
        <v>2520</v>
      </c>
      <c r="I76" s="728">
        <v>5050</v>
      </c>
      <c r="J76" s="820">
        <v>2680</v>
      </c>
      <c r="K76" s="757">
        <v>5100</v>
      </c>
      <c r="L76" s="824">
        <v>2700</v>
      </c>
      <c r="M76" s="728">
        <v>5500</v>
      </c>
      <c r="N76" s="820">
        <v>2840</v>
      </c>
    </row>
    <row r="77" spans="1:14" ht="55.15" customHeight="1" thickBot="1" x14ac:dyDescent="0.25">
      <c r="A77" s="810" t="s">
        <v>146</v>
      </c>
      <c r="B77" s="811" t="s">
        <v>171</v>
      </c>
      <c r="C77" s="837">
        <v>2</v>
      </c>
      <c r="D77" s="798">
        <v>5700</v>
      </c>
      <c r="E77" s="747">
        <v>8000</v>
      </c>
      <c r="F77" s="748">
        <v>3160</v>
      </c>
      <c r="G77" s="798">
        <v>4640</v>
      </c>
      <c r="H77" s="747">
        <v>2520</v>
      </c>
      <c r="I77" s="748">
        <v>5050</v>
      </c>
      <c r="J77" s="798">
        <v>2680</v>
      </c>
      <c r="K77" s="747">
        <v>5100</v>
      </c>
      <c r="L77" s="748">
        <v>2700</v>
      </c>
      <c r="M77" s="798">
        <v>5500</v>
      </c>
      <c r="N77" s="747">
        <v>2840</v>
      </c>
    </row>
    <row r="78" spans="1:14" ht="34.9" customHeight="1" x14ac:dyDescent="0.25">
      <c r="A78" s="1869" t="s">
        <v>93</v>
      </c>
      <c r="B78" s="1870"/>
      <c r="C78" s="1870"/>
      <c r="D78" s="1870"/>
      <c r="E78" s="1870"/>
      <c r="F78" s="1870"/>
      <c r="G78" s="1870"/>
      <c r="H78" s="1870"/>
      <c r="I78" s="1870"/>
      <c r="J78" s="1870"/>
      <c r="K78" s="1870"/>
      <c r="L78" s="1870"/>
      <c r="M78" s="1548"/>
      <c r="N78" s="1548"/>
    </row>
    <row r="79" spans="1:14" ht="19.899999999999999" customHeight="1" x14ac:dyDescent="0.25">
      <c r="A79" s="16" t="s">
        <v>12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9.899999999999999" customHeight="1" x14ac:dyDescent="0.25">
      <c r="A80" s="1807" t="s">
        <v>81</v>
      </c>
      <c r="B80" s="1807"/>
      <c r="C80" s="1807"/>
      <c r="D80" s="1807"/>
      <c r="E80" s="1807"/>
      <c r="F80" s="1807"/>
      <c r="G80" s="1807"/>
      <c r="H80" s="1807"/>
      <c r="I80" s="1807"/>
      <c r="J80" s="1807"/>
      <c r="K80" s="1807"/>
      <c r="L80" s="1807"/>
      <c r="M80" s="1539"/>
      <c r="N80" s="1539"/>
    </row>
    <row r="81" spans="1:14" ht="17.45" customHeight="1" x14ac:dyDescent="0.25">
      <c r="A81" s="1539" t="s">
        <v>36</v>
      </c>
      <c r="B81" s="1539"/>
      <c r="C81" s="1539"/>
      <c r="D81" s="1539"/>
      <c r="E81" s="1539"/>
      <c r="F81" s="1539"/>
      <c r="G81" s="1539"/>
      <c r="H81" s="1539"/>
      <c r="I81" s="1539"/>
      <c r="J81" s="1539"/>
      <c r="K81" s="1539"/>
      <c r="L81" s="1539"/>
      <c r="M81" s="1539"/>
      <c r="N81" s="1539"/>
    </row>
    <row r="82" spans="1:14" ht="20.45" customHeight="1" x14ac:dyDescent="0.25">
      <c r="A82" s="16" t="s">
        <v>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9.149999999999999" customHeight="1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600000000000001" customHeight="1" x14ac:dyDescent="0.25">
      <c r="A84" s="16" t="s">
        <v>49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21" customHeight="1" x14ac:dyDescent="0.25">
      <c r="A85" s="1808" t="s">
        <v>83</v>
      </c>
      <c r="B85" s="1807"/>
      <c r="C85" s="1807"/>
      <c r="D85" s="1807"/>
      <c r="E85" s="1807"/>
      <c r="F85" s="1807"/>
      <c r="G85" s="1807"/>
      <c r="H85" s="1807"/>
      <c r="I85" s="1807"/>
      <c r="J85" s="1807"/>
      <c r="K85" s="1807"/>
      <c r="L85" s="1807"/>
      <c r="M85" s="1539"/>
      <c r="N85" s="1539"/>
    </row>
    <row r="86" spans="1:14" ht="26.45" customHeight="1" x14ac:dyDescent="0.2">
      <c r="A86" s="1880" t="s">
        <v>37</v>
      </c>
      <c r="B86" s="1880"/>
      <c r="C86" s="1880"/>
      <c r="D86" s="1880"/>
      <c r="E86" s="1880"/>
      <c r="F86" s="1880"/>
      <c r="G86" s="1880"/>
      <c r="H86" s="1880"/>
      <c r="I86" s="1880"/>
      <c r="J86" s="1880"/>
      <c r="K86" s="1880"/>
      <c r="L86" s="1880"/>
      <c r="M86" s="1550"/>
      <c r="N86" s="1550"/>
    </row>
    <row r="87" spans="1:14" ht="33.75" customHeight="1" x14ac:dyDescent="0.25">
      <c r="A87" s="1553"/>
      <c r="B87" s="1855" t="s">
        <v>131</v>
      </c>
      <c r="C87" s="1855"/>
      <c r="D87" s="1855"/>
      <c r="E87" s="1855"/>
      <c r="F87" s="1855"/>
      <c r="G87" s="1855"/>
      <c r="H87" s="1855"/>
      <c r="I87" s="1855"/>
      <c r="J87" s="1855"/>
      <c r="K87" s="1855"/>
      <c r="L87" s="1855"/>
      <c r="M87" s="1553"/>
      <c r="N87" s="1553"/>
    </row>
    <row r="88" spans="1:14" ht="15.75" customHeight="1" x14ac:dyDescent="0.25">
      <c r="A88" s="1553"/>
      <c r="B88" s="1855" t="s">
        <v>176</v>
      </c>
      <c r="C88" s="1855"/>
      <c r="D88" s="1855"/>
      <c r="E88" s="1855"/>
      <c r="F88" s="1855"/>
      <c r="G88" s="1855"/>
      <c r="H88" s="1855"/>
      <c r="I88" s="1855"/>
      <c r="J88" s="1855"/>
      <c r="K88" s="1855"/>
      <c r="L88" s="1855"/>
      <c r="M88" s="1553"/>
      <c r="N88" s="1553"/>
    </row>
    <row r="89" spans="1:14" ht="32.25" customHeight="1" x14ac:dyDescent="0.25">
      <c r="A89" s="1553"/>
      <c r="B89" s="1855" t="s">
        <v>183</v>
      </c>
      <c r="C89" s="1855"/>
      <c r="D89" s="1855"/>
      <c r="E89" s="1855"/>
      <c r="F89" s="1855"/>
      <c r="G89" s="1855"/>
      <c r="H89" s="1855"/>
      <c r="I89" s="1855"/>
      <c r="J89" s="1855"/>
      <c r="K89" s="1855"/>
      <c r="L89" s="1855"/>
      <c r="M89" s="1553"/>
      <c r="N89" s="1553"/>
    </row>
    <row r="90" spans="1:14" ht="32.25" customHeight="1" x14ac:dyDescent="0.25">
      <c r="A90" s="1553"/>
      <c r="B90" s="1855" t="s">
        <v>184</v>
      </c>
      <c r="C90" s="1855"/>
      <c r="D90" s="1855"/>
      <c r="E90" s="1855"/>
      <c r="F90" s="1855"/>
      <c r="G90" s="1855"/>
      <c r="H90" s="1855"/>
      <c r="I90" s="1855"/>
      <c r="J90" s="1855"/>
      <c r="K90" s="1855"/>
      <c r="L90" s="1855"/>
      <c r="M90" s="1553"/>
      <c r="N90" s="1553"/>
    </row>
    <row r="91" spans="1:14" ht="32.25" customHeight="1" x14ac:dyDescent="0.25">
      <c r="A91" s="1553"/>
      <c r="B91" s="1855" t="s">
        <v>185</v>
      </c>
      <c r="C91" s="1855"/>
      <c r="D91" s="1855"/>
      <c r="E91" s="1855"/>
      <c r="F91" s="1855"/>
      <c r="G91" s="1855"/>
      <c r="H91" s="1855"/>
      <c r="I91" s="1855"/>
      <c r="J91" s="1855"/>
      <c r="K91" s="1855"/>
      <c r="L91" s="1855"/>
      <c r="M91" s="1553"/>
      <c r="N91" s="1553"/>
    </row>
    <row r="92" spans="1:14" ht="32.25" customHeight="1" x14ac:dyDescent="0.25">
      <c r="A92" s="1553"/>
      <c r="B92" s="1855" t="s">
        <v>186</v>
      </c>
      <c r="C92" s="1855"/>
      <c r="D92" s="1855"/>
      <c r="E92" s="1855"/>
      <c r="F92" s="1855"/>
      <c r="G92" s="1855"/>
      <c r="H92" s="1855"/>
      <c r="I92" s="1855"/>
      <c r="J92" s="1855"/>
      <c r="K92" s="1855"/>
      <c r="L92" s="1855"/>
      <c r="M92" s="1553"/>
      <c r="N92" s="1553"/>
    </row>
    <row r="93" spans="1:14" ht="22.5" customHeight="1" x14ac:dyDescent="0.25">
      <c r="A93" s="1832" t="s">
        <v>2</v>
      </c>
      <c r="B93" s="1832"/>
      <c r="C93" s="1832"/>
      <c r="D93" s="1832"/>
      <c r="E93" s="1832"/>
      <c r="F93" s="1832"/>
      <c r="G93" s="1832"/>
      <c r="H93" s="1832"/>
      <c r="I93" s="1832"/>
      <c r="J93" s="1832"/>
      <c r="K93" s="1832"/>
      <c r="L93" s="1832"/>
      <c r="M93" s="1551"/>
      <c r="N93" s="1551"/>
    </row>
    <row r="94" spans="1:14" ht="30.75" customHeight="1" x14ac:dyDescent="0.25">
      <c r="A94" s="1841" t="s">
        <v>187</v>
      </c>
      <c r="B94" s="1841"/>
      <c r="C94" s="1841"/>
      <c r="D94" s="1841"/>
      <c r="E94" s="1841"/>
      <c r="F94" s="1841"/>
      <c r="G94" s="1841"/>
      <c r="H94" s="1841"/>
      <c r="I94" s="1841"/>
      <c r="J94" s="1841"/>
      <c r="K94" s="1841"/>
      <c r="L94" s="1841"/>
      <c r="M94" s="1552"/>
      <c r="N94" s="1552"/>
    </row>
    <row r="95" spans="1:14" ht="18" customHeight="1" x14ac:dyDescent="0.25">
      <c r="A95" s="1841" t="s">
        <v>178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1552"/>
      <c r="N95" s="1552"/>
    </row>
    <row r="96" spans="1:14" ht="61.9" customHeight="1" x14ac:dyDescent="0.25">
      <c r="A96" s="1841" t="s">
        <v>188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1552"/>
      <c r="N96" s="1552"/>
    </row>
    <row r="97" spans="1:14" ht="33.6" customHeight="1" x14ac:dyDescent="0.25">
      <c r="A97" s="1841" t="s">
        <v>50</v>
      </c>
      <c r="B97" s="1841"/>
      <c r="C97" s="1841"/>
      <c r="D97" s="1841"/>
      <c r="E97" s="1841"/>
      <c r="F97" s="1841"/>
      <c r="G97" s="1841"/>
      <c r="H97" s="1841"/>
      <c r="I97" s="1841"/>
      <c r="J97" s="1841"/>
      <c r="K97" s="1841"/>
      <c r="L97" s="1841"/>
      <c r="M97" s="1552"/>
      <c r="N97" s="1552"/>
    </row>
    <row r="98" spans="1:14" ht="48" customHeight="1" x14ac:dyDescent="0.25">
      <c r="A98" s="1841" t="s">
        <v>148</v>
      </c>
      <c r="B98" s="1841"/>
      <c r="C98" s="1841"/>
      <c r="D98" s="1841"/>
      <c r="E98" s="1841"/>
      <c r="F98" s="1841"/>
      <c r="G98" s="1841"/>
      <c r="H98" s="1841"/>
      <c r="I98" s="1841"/>
      <c r="J98" s="1841"/>
      <c r="K98" s="1841"/>
      <c r="L98" s="1841"/>
      <c r="M98" s="1552"/>
      <c r="N98" s="1552"/>
    </row>
    <row r="99" spans="1:14" ht="53.25" customHeight="1" x14ac:dyDescent="0.25">
      <c r="A99" s="1881" t="s">
        <v>196</v>
      </c>
      <c r="B99" s="1881"/>
      <c r="C99" s="1881"/>
      <c r="D99" s="1881"/>
      <c r="E99" s="1881"/>
      <c r="F99" s="1881"/>
      <c r="G99" s="1881"/>
      <c r="H99" s="1881"/>
      <c r="I99" s="1881"/>
      <c r="J99" s="1881"/>
      <c r="K99" s="1881"/>
      <c r="L99" s="1881"/>
      <c r="M99" s="1555"/>
      <c r="N99" s="1555"/>
    </row>
    <row r="100" spans="1:14" ht="35.450000000000003" customHeight="1" x14ac:dyDescent="0.25">
      <c r="A100" s="1841" t="s">
        <v>53</v>
      </c>
      <c r="B100" s="1841"/>
      <c r="C100" s="1841"/>
      <c r="D100" s="1841"/>
      <c r="E100" s="1841"/>
      <c r="F100" s="1841"/>
      <c r="G100" s="1841"/>
      <c r="H100" s="1841"/>
      <c r="I100" s="1841"/>
      <c r="J100" s="1841"/>
      <c r="K100" s="1841"/>
      <c r="L100" s="1841"/>
      <c r="M100" s="1552"/>
      <c r="N100" s="1552"/>
    </row>
    <row r="101" spans="1:14" ht="35.450000000000003" customHeight="1" x14ac:dyDescent="0.25">
      <c r="A101" s="1841" t="s">
        <v>96</v>
      </c>
      <c r="B101" s="1841"/>
      <c r="C101" s="1841"/>
      <c r="D101" s="1841"/>
      <c r="E101" s="1841"/>
      <c r="F101" s="1841"/>
      <c r="G101" s="1841"/>
      <c r="H101" s="1841"/>
      <c r="I101" s="1841"/>
      <c r="J101" s="1841"/>
      <c r="K101" s="1841"/>
      <c r="L101" s="1841"/>
      <c r="M101" s="1552"/>
      <c r="N101" s="1552"/>
    </row>
    <row r="102" spans="1:14" ht="22.15" customHeight="1" x14ac:dyDescent="0.25">
      <c r="A102" s="1841" t="s">
        <v>39</v>
      </c>
      <c r="B102" s="1841"/>
      <c r="C102" s="1841"/>
      <c r="D102" s="1841"/>
      <c r="E102" s="1841"/>
      <c r="F102" s="1841"/>
      <c r="G102" s="1841"/>
      <c r="H102" s="1841"/>
      <c r="I102" s="1841"/>
      <c r="J102" s="1841"/>
      <c r="K102" s="1841"/>
      <c r="L102" s="1841"/>
      <c r="M102" s="1552"/>
      <c r="N102" s="1552"/>
    </row>
    <row r="103" spans="1:14" ht="18.600000000000001" customHeight="1" x14ac:dyDescent="0.25">
      <c r="A103" s="1882" t="s">
        <v>18</v>
      </c>
      <c r="B103" s="1882"/>
      <c r="C103" s="1882"/>
      <c r="D103" s="1883"/>
      <c r="E103" s="1883"/>
      <c r="F103" s="1883"/>
      <c r="G103" s="1883"/>
      <c r="H103" s="1883"/>
      <c r="I103" s="1883"/>
      <c r="J103" s="1883"/>
      <c r="K103" s="1883"/>
      <c r="L103" s="1883"/>
      <c r="M103" s="1556"/>
      <c r="N103" s="1556"/>
    </row>
    <row r="104" spans="1:14" ht="18.600000000000001" customHeight="1" x14ac:dyDescent="0.25">
      <c r="A104" s="1883" t="s">
        <v>19</v>
      </c>
      <c r="B104" s="1883"/>
      <c r="C104" s="1883"/>
      <c r="D104" s="1883"/>
      <c r="E104" s="1883"/>
      <c r="F104" s="1883"/>
      <c r="G104" s="1883"/>
      <c r="H104" s="1883"/>
      <c r="I104" s="1883"/>
      <c r="J104" s="1883"/>
      <c r="K104" s="1883"/>
      <c r="L104" s="1883"/>
      <c r="M104" s="1556"/>
      <c r="N104" s="1556"/>
    </row>
    <row r="105" spans="1:14" ht="18.75" customHeight="1" x14ac:dyDescent="0.25">
      <c r="A105" s="1841" t="s">
        <v>97</v>
      </c>
      <c r="B105" s="1841"/>
      <c r="C105" s="1841"/>
      <c r="D105" s="1841"/>
      <c r="E105" s="1841"/>
      <c r="F105" s="1841"/>
      <c r="G105" s="1841"/>
      <c r="H105" s="1841"/>
      <c r="I105" s="1841"/>
      <c r="J105" s="1841"/>
      <c r="K105" s="1841"/>
      <c r="L105" s="1841"/>
      <c r="M105" s="1552"/>
      <c r="N105" s="1552"/>
    </row>
    <row r="106" spans="1:14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5"/>
      <c r="L106" s="15"/>
      <c r="M106" s="5"/>
      <c r="N106" s="5"/>
    </row>
    <row r="107" spans="1:14" ht="15.75" x14ac:dyDescent="0.25">
      <c r="A107" s="8"/>
      <c r="B107" s="8" t="s">
        <v>42</v>
      </c>
      <c r="C107" s="8"/>
      <c r="D107" s="7"/>
      <c r="E107" s="7"/>
      <c r="F107" s="7"/>
      <c r="G107" s="7"/>
      <c r="H107" s="7"/>
      <c r="I107" s="7"/>
      <c r="J107" s="7"/>
      <c r="K107" s="5"/>
      <c r="L107" s="5"/>
      <c r="M107" s="5"/>
      <c r="N107" s="5"/>
    </row>
    <row r="108" spans="1:14" ht="15.75" x14ac:dyDescent="0.25">
      <c r="A108" s="8"/>
      <c r="B108" s="8" t="s">
        <v>43</v>
      </c>
      <c r="C108" s="8"/>
      <c r="D108" s="7"/>
      <c r="E108" s="7"/>
      <c r="F108" s="7"/>
      <c r="G108" s="7"/>
      <c r="H108" s="7"/>
      <c r="I108" s="7"/>
      <c r="J108" s="7"/>
      <c r="K108" s="5"/>
      <c r="L108" s="5"/>
      <c r="M108" s="5"/>
      <c r="N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</sheetData>
  <mergeCells count="43">
    <mergeCell ref="A9:N9"/>
    <mergeCell ref="A10:N10"/>
    <mergeCell ref="A11:N11"/>
    <mergeCell ref="D14:F14"/>
    <mergeCell ref="G14:H14"/>
    <mergeCell ref="I14:J14"/>
    <mergeCell ref="K14:L14"/>
    <mergeCell ref="M14:N14"/>
    <mergeCell ref="K16:L16"/>
    <mergeCell ref="M16:N16"/>
    <mergeCell ref="A18:N18"/>
    <mergeCell ref="A19:N19"/>
    <mergeCell ref="A16:A17"/>
    <mergeCell ref="B16:B17"/>
    <mergeCell ref="C16:C17"/>
    <mergeCell ref="D16:F16"/>
    <mergeCell ref="G16:H16"/>
    <mergeCell ref="I16:J16"/>
    <mergeCell ref="A50:L50"/>
    <mergeCell ref="A60:N60"/>
    <mergeCell ref="A78:L78"/>
    <mergeCell ref="A80:L80"/>
    <mergeCell ref="A85:L85"/>
    <mergeCell ref="A98:L98"/>
    <mergeCell ref="A86:L86"/>
    <mergeCell ref="B87:L87"/>
    <mergeCell ref="B88:L88"/>
    <mergeCell ref="B89:L89"/>
    <mergeCell ref="B90:L90"/>
    <mergeCell ref="B91:L91"/>
    <mergeCell ref="B92:L92"/>
    <mergeCell ref="A93:L93"/>
    <mergeCell ref="A94:L94"/>
    <mergeCell ref="A95:L95"/>
    <mergeCell ref="A96:L96"/>
    <mergeCell ref="A97:L97"/>
    <mergeCell ref="A105:L105"/>
    <mergeCell ref="A99:L99"/>
    <mergeCell ref="A100:L100"/>
    <mergeCell ref="A101:L101"/>
    <mergeCell ref="A102:L102"/>
    <mergeCell ref="A103:L103"/>
    <mergeCell ref="A104:L104"/>
  </mergeCells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A9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9.28515625" customWidth="1"/>
    <col min="7" max="7" width="9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251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</row>
    <row r="10" spans="1:14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</row>
    <row r="11" spans="1:14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</row>
    <row r="12" spans="1:14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20"/>
      <c r="N12" s="1420"/>
    </row>
    <row r="13" spans="1:14" ht="16.5" thickBot="1" x14ac:dyDescent="0.3">
      <c r="A13" s="1874" t="s">
        <v>269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</row>
    <row r="14" spans="1:14" ht="47.25" customHeight="1" thickBot="1" x14ac:dyDescent="0.25">
      <c r="A14" s="1781" t="s">
        <v>20</v>
      </c>
      <c r="B14" s="1783" t="s">
        <v>21</v>
      </c>
      <c r="C14" s="1793" t="s">
        <v>22</v>
      </c>
      <c r="D14" s="1791" t="s">
        <v>52</v>
      </c>
      <c r="E14" s="1790"/>
      <c r="F14" s="1792"/>
      <c r="G14" s="1791" t="s">
        <v>84</v>
      </c>
      <c r="H14" s="1792"/>
      <c r="I14" s="1790" t="s">
        <v>162</v>
      </c>
      <c r="J14" s="1842"/>
      <c r="K14" s="1793" t="s">
        <v>163</v>
      </c>
      <c r="L14" s="1792"/>
      <c r="M14" s="1793" t="s">
        <v>180</v>
      </c>
      <c r="N14" s="1792"/>
    </row>
    <row r="15" spans="1:14" ht="57.6" customHeight="1" thickBot="1" x14ac:dyDescent="0.25">
      <c r="A15" s="1782"/>
      <c r="B15" s="1784"/>
      <c r="C15" s="1830"/>
      <c r="D15" s="22" t="s">
        <v>27</v>
      </c>
      <c r="E15" s="23" t="s">
        <v>26</v>
      </c>
      <c r="F15" s="24" t="s">
        <v>164</v>
      </c>
      <c r="G15" s="333" t="s">
        <v>23</v>
      </c>
      <c r="H15" s="24" t="s">
        <v>164</v>
      </c>
      <c r="I15" s="22" t="s">
        <v>23</v>
      </c>
      <c r="J15" s="24" t="s">
        <v>164</v>
      </c>
      <c r="K15" s="22" t="s">
        <v>23</v>
      </c>
      <c r="L15" s="24" t="s">
        <v>164</v>
      </c>
      <c r="M15" s="22" t="s">
        <v>23</v>
      </c>
      <c r="N15" s="24" t="s">
        <v>164</v>
      </c>
    </row>
    <row r="16" spans="1:14" ht="33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9"/>
    </row>
    <row r="17" spans="1:14" ht="21" customHeight="1" thickBot="1" x14ac:dyDescent="0.25">
      <c r="A17" s="1804" t="s">
        <v>30</v>
      </c>
      <c r="B17" s="1805"/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6"/>
    </row>
    <row r="18" spans="1:14" ht="71.45" customHeight="1" x14ac:dyDescent="0.2">
      <c r="A18" s="1151" t="s">
        <v>46</v>
      </c>
      <c r="B18" s="817" t="s">
        <v>89</v>
      </c>
      <c r="C18" s="1152">
        <v>2</v>
      </c>
      <c r="D18" s="816">
        <v>2320</v>
      </c>
      <c r="E18" s="1153">
        <v>3130</v>
      </c>
      <c r="F18" s="1440">
        <v>1860</v>
      </c>
      <c r="G18" s="1154">
        <v>1880</v>
      </c>
      <c r="H18" s="1155">
        <v>1480</v>
      </c>
      <c r="I18" s="291">
        <v>2040</v>
      </c>
      <c r="J18" s="293">
        <v>1580</v>
      </c>
      <c r="K18" s="1154">
        <v>2060</v>
      </c>
      <c r="L18" s="1155">
        <v>1600</v>
      </c>
      <c r="M18" s="291">
        <v>2190</v>
      </c>
      <c r="N18" s="293">
        <v>1730</v>
      </c>
    </row>
    <row r="19" spans="1:14" ht="16.899999999999999" hidden="1" customHeight="1" thickBot="1" x14ac:dyDescent="0.25">
      <c r="A19" s="774"/>
      <c r="B19" s="549" t="s">
        <v>35</v>
      </c>
      <c r="C19" s="574"/>
      <c r="D19" s="1074">
        <v>2670</v>
      </c>
      <c r="E19" s="1048"/>
      <c r="F19" s="1075"/>
      <c r="G19" s="1076"/>
      <c r="H19" s="1077"/>
      <c r="I19" s="1074"/>
      <c r="J19" s="1075"/>
      <c r="K19" s="1076"/>
      <c r="L19" s="1077"/>
      <c r="M19" s="1074"/>
      <c r="N19" s="1075"/>
    </row>
    <row r="20" spans="1:14" ht="63" customHeight="1" x14ac:dyDescent="0.2">
      <c r="A20" s="581" t="s">
        <v>44</v>
      </c>
      <c r="B20" s="549" t="s">
        <v>88</v>
      </c>
      <c r="C20" s="574">
        <v>2</v>
      </c>
      <c r="D20" s="326">
        <v>2460</v>
      </c>
      <c r="E20" s="327">
        <v>3320</v>
      </c>
      <c r="F20" s="328">
        <v>1860</v>
      </c>
      <c r="G20" s="906">
        <v>2000</v>
      </c>
      <c r="H20" s="907">
        <v>1480</v>
      </c>
      <c r="I20" s="326">
        <v>2170</v>
      </c>
      <c r="J20" s="328">
        <v>1580</v>
      </c>
      <c r="K20" s="906">
        <v>2190</v>
      </c>
      <c r="L20" s="907">
        <v>1600</v>
      </c>
      <c r="M20" s="326">
        <v>2320</v>
      </c>
      <c r="N20" s="328">
        <v>1730</v>
      </c>
    </row>
    <row r="21" spans="1:14" ht="54.6" customHeight="1" x14ac:dyDescent="0.2">
      <c r="A21" s="775" t="s">
        <v>243</v>
      </c>
      <c r="B21" s="549" t="s">
        <v>241</v>
      </c>
      <c r="C21" s="574">
        <v>1</v>
      </c>
      <c r="D21" s="582"/>
      <c r="E21" s="327">
        <v>2710</v>
      </c>
      <c r="F21" s="328">
        <v>1860</v>
      </c>
      <c r="G21" s="722"/>
      <c r="H21" s="755">
        <v>1480</v>
      </c>
      <c r="I21" s="295"/>
      <c r="J21" s="297">
        <v>1580</v>
      </c>
      <c r="K21" s="722"/>
      <c r="L21" s="755">
        <v>1600</v>
      </c>
      <c r="M21" s="295"/>
      <c r="N21" s="297">
        <v>1730</v>
      </c>
    </row>
    <row r="22" spans="1:14" ht="47.25" customHeight="1" x14ac:dyDescent="0.2">
      <c r="A22" s="775" t="s">
        <v>242</v>
      </c>
      <c r="B22" s="549" t="s">
        <v>68</v>
      </c>
      <c r="C22" s="574">
        <v>1</v>
      </c>
      <c r="D22" s="326"/>
      <c r="E22" s="327">
        <v>2900</v>
      </c>
      <c r="F22" s="328">
        <v>1860</v>
      </c>
      <c r="G22" s="722"/>
      <c r="H22" s="755">
        <v>1480</v>
      </c>
      <c r="I22" s="295"/>
      <c r="J22" s="297">
        <v>1580</v>
      </c>
      <c r="K22" s="722"/>
      <c r="L22" s="755">
        <v>1600</v>
      </c>
      <c r="M22" s="295"/>
      <c r="N22" s="297">
        <v>1730</v>
      </c>
    </row>
    <row r="23" spans="1:14" ht="66.75" customHeight="1" x14ac:dyDescent="0.2">
      <c r="A23" s="775" t="s">
        <v>165</v>
      </c>
      <c r="B23" s="549" t="s">
        <v>134</v>
      </c>
      <c r="C23" s="574">
        <v>1</v>
      </c>
      <c r="D23" s="326"/>
      <c r="E23" s="327">
        <v>3140</v>
      </c>
      <c r="F23" s="328">
        <v>1860</v>
      </c>
      <c r="G23" s="722"/>
      <c r="H23" s="755">
        <v>1480</v>
      </c>
      <c r="I23" s="295"/>
      <c r="J23" s="297">
        <v>1580</v>
      </c>
      <c r="K23" s="722"/>
      <c r="L23" s="755">
        <v>1600</v>
      </c>
      <c r="M23" s="295"/>
      <c r="N23" s="297">
        <v>1730</v>
      </c>
    </row>
    <row r="24" spans="1:14" ht="96.75" customHeight="1" thickBot="1" x14ac:dyDescent="0.25">
      <c r="A24" s="883" t="s">
        <v>203</v>
      </c>
      <c r="B24" s="884" t="s">
        <v>61</v>
      </c>
      <c r="C24" s="885">
        <v>1</v>
      </c>
      <c r="D24" s="886"/>
      <c r="E24" s="597">
        <f>D20</f>
        <v>2460</v>
      </c>
      <c r="F24" s="387"/>
      <c r="G24" s="887"/>
      <c r="H24" s="888"/>
      <c r="I24" s="301"/>
      <c r="J24" s="387"/>
      <c r="K24" s="887"/>
      <c r="L24" s="888"/>
      <c r="M24" s="301"/>
      <c r="N24" s="387"/>
    </row>
    <row r="25" spans="1:14" ht="24" customHeight="1" thickBot="1" x14ac:dyDescent="0.25">
      <c r="A25" s="1872" t="s">
        <v>54</v>
      </c>
      <c r="B25" s="1873"/>
      <c r="C25" s="1873"/>
      <c r="D25" s="1873"/>
      <c r="E25" s="1873"/>
      <c r="F25" s="1873"/>
      <c r="G25" s="1873"/>
      <c r="H25" s="1873"/>
      <c r="I25" s="1873"/>
      <c r="J25" s="1873"/>
      <c r="K25" s="1873"/>
      <c r="L25" s="1873"/>
      <c r="M25" s="1528"/>
      <c r="N25" s="1529"/>
    </row>
    <row r="26" spans="1:14" ht="55.15" customHeight="1" thickBot="1" x14ac:dyDescent="0.25">
      <c r="A26" s="584" t="s">
        <v>51</v>
      </c>
      <c r="B26" s="585" t="s">
        <v>166</v>
      </c>
      <c r="C26" s="859">
        <v>2</v>
      </c>
      <c r="D26" s="361">
        <v>2870</v>
      </c>
      <c r="E26" s="361">
        <v>4020</v>
      </c>
      <c r="F26" s="361">
        <v>1860</v>
      </c>
      <c r="G26" s="361">
        <v>2320</v>
      </c>
      <c r="H26" s="361">
        <v>1480</v>
      </c>
      <c r="I26" s="361">
        <v>2530</v>
      </c>
      <c r="J26" s="361">
        <v>1580</v>
      </c>
      <c r="K26" s="361">
        <v>2550</v>
      </c>
      <c r="L26" s="361">
        <v>1600</v>
      </c>
      <c r="M26" s="361">
        <v>2730</v>
      </c>
      <c r="N26" s="362">
        <v>1730</v>
      </c>
    </row>
    <row r="27" spans="1:14" ht="66.75" customHeight="1" thickBot="1" x14ac:dyDescent="0.25">
      <c r="A27" s="1397" t="s">
        <v>136</v>
      </c>
      <c r="B27" s="1264" t="s">
        <v>167</v>
      </c>
      <c r="C27" s="1413">
        <v>2</v>
      </c>
      <c r="D27" s="1414">
        <v>2990</v>
      </c>
      <c r="E27" s="1414">
        <v>4180</v>
      </c>
      <c r="F27" s="1414">
        <v>1860</v>
      </c>
      <c r="G27" s="1414">
        <v>2420</v>
      </c>
      <c r="H27" s="1414">
        <v>1480</v>
      </c>
      <c r="I27" s="1414">
        <v>2630</v>
      </c>
      <c r="J27" s="1414">
        <v>1580</v>
      </c>
      <c r="K27" s="1414">
        <v>2660</v>
      </c>
      <c r="L27" s="1414">
        <v>1600</v>
      </c>
      <c r="M27" s="1414">
        <v>2840</v>
      </c>
      <c r="N27" s="1414">
        <v>1730</v>
      </c>
    </row>
    <row r="28" spans="1:14" ht="28.15" customHeight="1" thickBot="1" x14ac:dyDescent="0.25">
      <c r="A28" s="1866" t="s">
        <v>95</v>
      </c>
      <c r="B28" s="1867"/>
      <c r="C28" s="1867"/>
      <c r="D28" s="1867"/>
      <c r="E28" s="1867"/>
      <c r="F28" s="1867"/>
      <c r="G28" s="1867"/>
      <c r="H28" s="1867"/>
      <c r="I28" s="1867"/>
      <c r="J28" s="1867"/>
      <c r="K28" s="1867"/>
      <c r="L28" s="1867"/>
      <c r="M28" s="1867"/>
      <c r="N28" s="1868"/>
    </row>
    <row r="29" spans="1:14" ht="22.9" hidden="1" customHeight="1" thickBot="1" x14ac:dyDescent="0.25">
      <c r="A29" s="1531"/>
      <c r="B29" s="1532"/>
      <c r="C29" s="1532"/>
      <c r="D29" s="1530">
        <v>3200</v>
      </c>
      <c r="E29" s="1530"/>
      <c r="F29" s="1530"/>
      <c r="G29" s="1530"/>
      <c r="H29" s="1530"/>
      <c r="I29" s="1530"/>
      <c r="J29" s="1530"/>
      <c r="K29" s="1530">
        <v>3520</v>
      </c>
      <c r="L29" s="324"/>
      <c r="M29" s="324"/>
      <c r="N29" s="325"/>
    </row>
    <row r="30" spans="1:14" ht="62.25" customHeight="1" thickBot="1" x14ac:dyDescent="0.25">
      <c r="A30" s="584" t="s">
        <v>15</v>
      </c>
      <c r="B30" s="585" t="s">
        <v>168</v>
      </c>
      <c r="C30" s="971">
        <v>2</v>
      </c>
      <c r="D30" s="361">
        <v>3680</v>
      </c>
      <c r="E30" s="361">
        <v>5150</v>
      </c>
      <c r="F30" s="361">
        <v>2030</v>
      </c>
      <c r="G30" s="361">
        <v>2980</v>
      </c>
      <c r="H30" s="361">
        <v>1610</v>
      </c>
      <c r="I30" s="361">
        <v>3220</v>
      </c>
      <c r="J30" s="361">
        <v>1720</v>
      </c>
      <c r="K30" s="361">
        <v>3260</v>
      </c>
      <c r="L30" s="361">
        <v>1750</v>
      </c>
      <c r="M30" s="361">
        <v>3470</v>
      </c>
      <c r="N30" s="362">
        <v>1820</v>
      </c>
    </row>
    <row r="31" spans="1:14" ht="63.75" customHeight="1" thickBot="1" x14ac:dyDescent="0.25">
      <c r="A31" s="1233" t="s">
        <v>14</v>
      </c>
      <c r="B31" s="550" t="s">
        <v>169</v>
      </c>
      <c r="C31" s="1247">
        <v>2</v>
      </c>
      <c r="D31" s="1234">
        <v>3960</v>
      </c>
      <c r="E31" s="1234">
        <v>5540</v>
      </c>
      <c r="F31" s="1234">
        <v>2170</v>
      </c>
      <c r="G31" s="1234">
        <v>3190</v>
      </c>
      <c r="H31" s="1234">
        <v>1720</v>
      </c>
      <c r="I31" s="1234">
        <v>3470</v>
      </c>
      <c r="J31" s="1234">
        <v>1860</v>
      </c>
      <c r="K31" s="1234">
        <v>3500</v>
      </c>
      <c r="L31" s="1234">
        <v>1890</v>
      </c>
      <c r="M31" s="1234">
        <v>3710</v>
      </c>
      <c r="N31" s="1234">
        <v>1960</v>
      </c>
    </row>
    <row r="32" spans="1:14" ht="71.25" customHeight="1" thickBot="1" x14ac:dyDescent="0.25">
      <c r="A32" s="584" t="s">
        <v>145</v>
      </c>
      <c r="B32" s="585" t="s">
        <v>170</v>
      </c>
      <c r="C32" s="971">
        <v>2</v>
      </c>
      <c r="D32" s="361">
        <v>4200</v>
      </c>
      <c r="E32" s="361">
        <v>5880</v>
      </c>
      <c r="F32" s="361">
        <v>2310</v>
      </c>
      <c r="G32" s="361">
        <v>3400</v>
      </c>
      <c r="H32" s="361">
        <v>1860</v>
      </c>
      <c r="I32" s="361">
        <v>3710</v>
      </c>
      <c r="J32" s="361">
        <v>1960</v>
      </c>
      <c r="K32" s="361">
        <v>3750</v>
      </c>
      <c r="L32" s="361">
        <v>2000</v>
      </c>
      <c r="M32" s="361">
        <v>3990</v>
      </c>
      <c r="N32" s="362">
        <v>2070</v>
      </c>
    </row>
    <row r="33" spans="1:14" ht="67.5" customHeight="1" thickBot="1" x14ac:dyDescent="0.25">
      <c r="A33" s="1397" t="s">
        <v>146</v>
      </c>
      <c r="B33" s="1264" t="s">
        <v>171</v>
      </c>
      <c r="C33" s="1474">
        <v>2</v>
      </c>
      <c r="D33" s="1414">
        <v>5790</v>
      </c>
      <c r="E33" s="1414">
        <v>8110</v>
      </c>
      <c r="F33" s="1414">
        <v>3190</v>
      </c>
      <c r="G33" s="1414">
        <v>4690</v>
      </c>
      <c r="H33" s="1414">
        <v>2550</v>
      </c>
      <c r="I33" s="1414">
        <v>5100</v>
      </c>
      <c r="J33" s="1414">
        <v>2710</v>
      </c>
      <c r="K33" s="1414">
        <v>5150</v>
      </c>
      <c r="L33" s="1414">
        <v>2740</v>
      </c>
      <c r="M33" s="1414">
        <v>5500</v>
      </c>
      <c r="N33" s="1414">
        <v>2870</v>
      </c>
    </row>
    <row r="34" spans="1:14" ht="34.9" customHeight="1" x14ac:dyDescent="0.25">
      <c r="A34" s="1869" t="s">
        <v>93</v>
      </c>
      <c r="B34" s="1870"/>
      <c r="C34" s="1870"/>
      <c r="D34" s="1870"/>
      <c r="E34" s="1870"/>
      <c r="F34" s="1870"/>
      <c r="G34" s="1870"/>
      <c r="H34" s="1870"/>
      <c r="I34" s="1870"/>
      <c r="J34" s="1870"/>
      <c r="K34" s="1870"/>
      <c r="L34" s="1870"/>
      <c r="M34" s="79"/>
      <c r="N34" s="79"/>
    </row>
    <row r="35" spans="1:14" ht="19.899999999999999" customHeight="1" x14ac:dyDescent="0.25">
      <c r="A35" s="16" t="s">
        <v>12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9.899999999999999" customHeight="1" x14ac:dyDescent="0.25">
      <c r="A36" s="1807" t="s">
        <v>81</v>
      </c>
      <c r="B36" s="1807"/>
      <c r="C36" s="1807"/>
      <c r="D36" s="1807"/>
      <c r="E36" s="1807"/>
      <c r="F36" s="1807"/>
      <c r="G36" s="1807"/>
      <c r="H36" s="1807"/>
      <c r="I36" s="1807"/>
      <c r="J36" s="1807"/>
      <c r="K36" s="1807"/>
      <c r="L36" s="1807"/>
      <c r="M36" s="27"/>
      <c r="N36" s="27"/>
    </row>
    <row r="37" spans="1:14" ht="17.45" customHeight="1" x14ac:dyDescent="0.25">
      <c r="A37" s="27" t="s">
        <v>36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20.45" customHeight="1" x14ac:dyDescent="0.25">
      <c r="A38" s="16" t="s">
        <v>10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9.149999999999999" customHeight="1" x14ac:dyDescent="0.25">
      <c r="A39" s="16" t="s">
        <v>11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8.600000000000001" customHeight="1" x14ac:dyDescent="0.25">
      <c r="A40" s="16" t="s">
        <v>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1" customHeight="1" x14ac:dyDescent="0.25">
      <c r="A41" s="1808" t="s">
        <v>83</v>
      </c>
      <c r="B41" s="1807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27"/>
      <c r="N41" s="27"/>
    </row>
    <row r="42" spans="1:14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15"/>
      <c r="L42" s="15"/>
      <c r="M42" s="5"/>
      <c r="N42" s="5"/>
    </row>
    <row r="43" spans="1:14" ht="15.75" x14ac:dyDescent="0.25">
      <c r="A43" s="8"/>
      <c r="B43" s="8" t="s">
        <v>248</v>
      </c>
      <c r="C43" s="8"/>
      <c r="D43" s="7"/>
      <c r="E43" s="7"/>
      <c r="F43" s="7"/>
      <c r="G43" s="7"/>
      <c r="H43" s="7"/>
      <c r="I43" s="7"/>
      <c r="J43" s="7"/>
      <c r="K43" s="5"/>
      <c r="L43" s="5"/>
      <c r="M43" s="5"/>
      <c r="N43" s="5"/>
    </row>
    <row r="44" spans="1:14" ht="15.75" x14ac:dyDescent="0.25">
      <c r="A44" s="8"/>
      <c r="B44" s="8" t="s">
        <v>247</v>
      </c>
      <c r="C44" s="8"/>
      <c r="D44" s="7"/>
      <c r="E44" s="7"/>
      <c r="F44" s="7"/>
      <c r="G44" s="7"/>
      <c r="H44" s="7"/>
      <c r="I44" s="7"/>
      <c r="J44" s="7"/>
      <c r="K44" s="5"/>
      <c r="L44" s="5"/>
      <c r="M44" s="5"/>
      <c r="N44" s="5"/>
    </row>
    <row r="45" spans="1:1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4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</sheetData>
  <mergeCells count="19">
    <mergeCell ref="A41:L41"/>
    <mergeCell ref="K14:L14"/>
    <mergeCell ref="A28:N28"/>
    <mergeCell ref="A17:N17"/>
    <mergeCell ref="A25:L25"/>
    <mergeCell ref="A14:A15"/>
    <mergeCell ref="B14:B15"/>
    <mergeCell ref="C14:C15"/>
    <mergeCell ref="A34:L34"/>
    <mergeCell ref="D14:F14"/>
    <mergeCell ref="G14:H14"/>
    <mergeCell ref="I14:J14"/>
    <mergeCell ref="A16:N16"/>
    <mergeCell ref="M14:N14"/>
    <mergeCell ref="A9:N9"/>
    <mergeCell ref="A10:N10"/>
    <mergeCell ref="A11:N11"/>
    <mergeCell ref="A13:N13"/>
    <mergeCell ref="A36:L36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opLeftCell="A7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9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251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</row>
    <row r="10" spans="1:14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</row>
    <row r="11" spans="1:14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</row>
    <row r="12" spans="1:14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20"/>
      <c r="N12" s="1420"/>
    </row>
    <row r="13" spans="1:14" ht="16.5" thickBot="1" x14ac:dyDescent="0.3">
      <c r="A13" s="1874" t="s">
        <v>269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</row>
    <row r="14" spans="1:14" ht="47.25" customHeight="1" thickBot="1" x14ac:dyDescent="0.25">
      <c r="A14" s="1781" t="s">
        <v>20</v>
      </c>
      <c r="B14" s="1783" t="s">
        <v>21</v>
      </c>
      <c r="C14" s="1783" t="s">
        <v>22</v>
      </c>
      <c r="D14" s="1793" t="s">
        <v>52</v>
      </c>
      <c r="E14" s="1790"/>
      <c r="F14" s="1842"/>
      <c r="G14" s="1793" t="s">
        <v>84</v>
      </c>
      <c r="H14" s="1842"/>
      <c r="I14" s="1793" t="s">
        <v>162</v>
      </c>
      <c r="J14" s="1842"/>
      <c r="K14" s="1793" t="s">
        <v>163</v>
      </c>
      <c r="L14" s="1792"/>
      <c r="M14" s="1793" t="s">
        <v>180</v>
      </c>
      <c r="N14" s="1792"/>
    </row>
    <row r="15" spans="1:14" ht="57.6" customHeight="1" thickBot="1" x14ac:dyDescent="0.25">
      <c r="A15" s="1782"/>
      <c r="B15" s="1784"/>
      <c r="C15" s="1830"/>
      <c r="D15" s="22" t="s">
        <v>27</v>
      </c>
      <c r="E15" s="23" t="s">
        <v>26</v>
      </c>
      <c r="F15" s="24" t="s">
        <v>129</v>
      </c>
      <c r="G15" s="22" t="s">
        <v>23</v>
      </c>
      <c r="H15" s="24" t="s">
        <v>129</v>
      </c>
      <c r="I15" s="22" t="s">
        <v>23</v>
      </c>
      <c r="J15" s="24" t="s">
        <v>129</v>
      </c>
      <c r="K15" s="22" t="s">
        <v>23</v>
      </c>
      <c r="L15" s="24" t="s">
        <v>129</v>
      </c>
      <c r="M15" s="22" t="s">
        <v>23</v>
      </c>
      <c r="N15" s="24" t="s">
        <v>129</v>
      </c>
    </row>
    <row r="16" spans="1:14" ht="33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9"/>
    </row>
    <row r="17" spans="1:14" ht="21" customHeight="1" thickBot="1" x14ac:dyDescent="0.25">
      <c r="A17" s="1800" t="s">
        <v>30</v>
      </c>
      <c r="B17" s="1801"/>
      <c r="C17" s="1801"/>
      <c r="D17" s="1801"/>
      <c r="E17" s="1801"/>
      <c r="F17" s="1801"/>
      <c r="G17" s="1801"/>
      <c r="H17" s="1801"/>
      <c r="I17" s="1801"/>
      <c r="J17" s="1801"/>
      <c r="K17" s="1801"/>
      <c r="L17" s="1801"/>
      <c r="M17" s="1801"/>
      <c r="N17" s="1802"/>
    </row>
    <row r="18" spans="1:14" ht="14.25" customHeight="1" x14ac:dyDescent="0.2">
      <c r="A18" s="1143"/>
      <c r="B18" s="1144"/>
      <c r="C18" s="1144"/>
      <c r="D18" s="1145"/>
      <c r="E18" s="1145"/>
      <c r="F18" s="1145"/>
      <c r="G18" s="1067">
        <v>0.81200000000000006</v>
      </c>
      <c r="H18" s="1069"/>
      <c r="I18" s="1068">
        <v>0.88200000000000001</v>
      </c>
      <c r="J18" s="1070"/>
      <c r="K18" s="1067">
        <v>0.89100000000000001</v>
      </c>
      <c r="L18" s="1069"/>
      <c r="M18" s="1068">
        <v>0.94499999999999995</v>
      </c>
      <c r="N18" s="1071"/>
    </row>
    <row r="19" spans="1:14" ht="12.75" customHeight="1" x14ac:dyDescent="0.25">
      <c r="A19" s="332"/>
      <c r="B19" s="18"/>
      <c r="C19" s="332"/>
      <c r="D19" s="1516">
        <v>3310</v>
      </c>
      <c r="E19" s="1517">
        <v>4470</v>
      </c>
      <c r="F19" s="1501"/>
      <c r="G19" s="1502">
        <v>2680</v>
      </c>
      <c r="H19" s="1503"/>
      <c r="I19" s="1504">
        <v>2910</v>
      </c>
      <c r="J19" s="1501"/>
      <c r="K19" s="1502">
        <v>2950</v>
      </c>
      <c r="L19" s="1503"/>
      <c r="M19" s="1504">
        <v>3140</v>
      </c>
      <c r="N19" s="1501"/>
    </row>
    <row r="20" spans="1:14" ht="12.75" customHeight="1" x14ac:dyDescent="0.2">
      <c r="A20" s="771"/>
      <c r="B20" s="549"/>
      <c r="C20" s="1136">
        <v>0.7</v>
      </c>
      <c r="D20" s="736">
        <f>D19*C20</f>
        <v>2317</v>
      </c>
      <c r="E20" s="554">
        <f>D21*1.35</f>
        <v>3132</v>
      </c>
      <c r="F20" s="727"/>
      <c r="G20" s="719">
        <f>D21*G18</f>
        <v>1883.8400000000001</v>
      </c>
      <c r="H20" s="749"/>
      <c r="I20" s="726">
        <f>D21*I18</f>
        <v>2046.24</v>
      </c>
      <c r="J20" s="727"/>
      <c r="K20" s="719">
        <f>D21*K18</f>
        <v>2067.12</v>
      </c>
      <c r="L20" s="749"/>
      <c r="M20" s="726">
        <f>D21*M18</f>
        <v>2192.4</v>
      </c>
      <c r="N20" s="727"/>
    </row>
    <row r="21" spans="1:14" ht="15" customHeight="1" x14ac:dyDescent="0.2">
      <c r="A21" s="771"/>
      <c r="B21" s="549"/>
      <c r="C21" s="574"/>
      <c r="D21" s="728">
        <v>2320</v>
      </c>
      <c r="E21" s="555">
        <v>3130</v>
      </c>
      <c r="F21" s="729"/>
      <c r="G21" s="720">
        <v>1880</v>
      </c>
      <c r="H21" s="750"/>
      <c r="I21" s="741">
        <v>2040</v>
      </c>
      <c r="J21" s="729"/>
      <c r="K21" s="720">
        <v>2060</v>
      </c>
      <c r="L21" s="750"/>
      <c r="M21" s="741">
        <v>2190</v>
      </c>
      <c r="N21" s="729"/>
    </row>
    <row r="22" spans="1:14" ht="71.45" customHeight="1" x14ac:dyDescent="0.2">
      <c r="A22" s="772" t="s">
        <v>46</v>
      </c>
      <c r="B22" s="557" t="s">
        <v>89</v>
      </c>
      <c r="C22" s="716">
        <v>2</v>
      </c>
      <c r="D22" s="730">
        <v>2320</v>
      </c>
      <c r="E22" s="558">
        <v>3130</v>
      </c>
      <c r="F22" s="730">
        <v>1860</v>
      </c>
      <c r="G22" s="721">
        <v>1880</v>
      </c>
      <c r="H22" s="751">
        <v>1480</v>
      </c>
      <c r="I22" s="740">
        <v>2040</v>
      </c>
      <c r="J22" s="731">
        <v>1580</v>
      </c>
      <c r="K22" s="721">
        <v>2060</v>
      </c>
      <c r="L22" s="751">
        <v>1600</v>
      </c>
      <c r="M22" s="740">
        <v>2190</v>
      </c>
      <c r="N22" s="731">
        <v>1730</v>
      </c>
    </row>
    <row r="23" spans="1:14" ht="16.899999999999999" hidden="1" customHeight="1" thickBot="1" x14ac:dyDescent="0.25">
      <c r="A23" s="773"/>
      <c r="B23" s="559" t="s">
        <v>35</v>
      </c>
      <c r="C23" s="717"/>
      <c r="D23" s="732">
        <v>2670</v>
      </c>
      <c r="E23" s="560"/>
      <c r="F23" s="733"/>
      <c r="G23" s="561"/>
      <c r="H23" s="752"/>
      <c r="I23" s="732"/>
      <c r="J23" s="733"/>
      <c r="K23" s="561"/>
      <c r="L23" s="752"/>
      <c r="M23" s="732"/>
      <c r="N23" s="764"/>
    </row>
    <row r="24" spans="1:14" ht="13.15" customHeight="1" thickBot="1" x14ac:dyDescent="0.25">
      <c r="A24" s="774"/>
      <c r="B24" s="549"/>
      <c r="C24" s="574"/>
      <c r="D24" s="734"/>
      <c r="E24" s="562"/>
      <c r="F24" s="735"/>
      <c r="G24" s="1067">
        <v>0.81200000000000006</v>
      </c>
      <c r="H24" s="1069">
        <v>0.8</v>
      </c>
      <c r="I24" s="1068">
        <v>0.88200000000000001</v>
      </c>
      <c r="J24" s="1070">
        <v>0.85</v>
      </c>
      <c r="K24" s="1067">
        <v>0.89100000000000001</v>
      </c>
      <c r="L24" s="1069">
        <v>0.86</v>
      </c>
      <c r="M24" s="1068">
        <v>0.94499999999999995</v>
      </c>
      <c r="N24" s="1071">
        <v>0.9</v>
      </c>
    </row>
    <row r="25" spans="1:14" ht="12" customHeight="1" thickBot="1" x14ac:dyDescent="0.25">
      <c r="A25" s="774"/>
      <c r="B25" s="549"/>
      <c r="C25" s="574"/>
      <c r="D25" s="1514">
        <v>3520</v>
      </c>
      <c r="E25" s="1515">
        <v>4750</v>
      </c>
      <c r="F25" s="1507">
        <v>2660</v>
      </c>
      <c r="G25" s="1508">
        <v>2850</v>
      </c>
      <c r="H25" s="1509">
        <v>2120</v>
      </c>
      <c r="I25" s="1510">
        <v>3100</v>
      </c>
      <c r="J25" s="1507">
        <v>2250</v>
      </c>
      <c r="K25" s="1508">
        <v>3140</v>
      </c>
      <c r="L25" s="1509">
        <v>2280</v>
      </c>
      <c r="M25" s="1510">
        <v>3330</v>
      </c>
      <c r="N25" s="1507">
        <v>2470</v>
      </c>
    </row>
    <row r="26" spans="1:14" ht="15" customHeight="1" x14ac:dyDescent="0.2">
      <c r="A26" s="774"/>
      <c r="B26" s="549"/>
      <c r="C26" s="1136">
        <v>0.7</v>
      </c>
      <c r="D26" s="736">
        <f>D25*C26</f>
        <v>2464</v>
      </c>
      <c r="E26" s="554">
        <f>D27*1.35</f>
        <v>3321</v>
      </c>
      <c r="F26" s="739">
        <f>F25*C26</f>
        <v>1861.9999999999998</v>
      </c>
      <c r="G26" s="719">
        <f>D27*G24</f>
        <v>1997.5200000000002</v>
      </c>
      <c r="H26" s="739">
        <f>H25*C26</f>
        <v>1484</v>
      </c>
      <c r="I26" s="726">
        <f>D27*I24</f>
        <v>2169.7199999999998</v>
      </c>
      <c r="J26" s="739">
        <f>J25*C26</f>
        <v>1575</v>
      </c>
      <c r="K26" s="719">
        <f>D27*K24</f>
        <v>2191.86</v>
      </c>
      <c r="L26" s="739">
        <f>L25*C26</f>
        <v>1596</v>
      </c>
      <c r="M26" s="726">
        <f>D27*M24</f>
        <v>2324.6999999999998</v>
      </c>
      <c r="N26" s="739">
        <f>N25*C26</f>
        <v>1729</v>
      </c>
    </row>
    <row r="27" spans="1:14" ht="13.5" customHeight="1" x14ac:dyDescent="0.2">
      <c r="A27" s="774"/>
      <c r="B27" s="549"/>
      <c r="C27" s="574"/>
      <c r="D27" s="736">
        <v>2460</v>
      </c>
      <c r="E27" s="736">
        <v>3320</v>
      </c>
      <c r="F27" s="736">
        <v>1860</v>
      </c>
      <c r="G27" s="736">
        <v>2000</v>
      </c>
      <c r="H27" s="736">
        <v>1480</v>
      </c>
      <c r="I27" s="736">
        <v>2170</v>
      </c>
      <c r="J27" s="736">
        <v>1580</v>
      </c>
      <c r="K27" s="736">
        <v>2190</v>
      </c>
      <c r="L27" s="736">
        <v>1600</v>
      </c>
      <c r="M27" s="736">
        <v>2320</v>
      </c>
      <c r="N27" s="736">
        <v>1730</v>
      </c>
    </row>
    <row r="28" spans="1:14" ht="63" customHeight="1" x14ac:dyDescent="0.2">
      <c r="A28" s="772" t="s">
        <v>44</v>
      </c>
      <c r="B28" s="557" t="s">
        <v>88</v>
      </c>
      <c r="C28" s="716">
        <v>2</v>
      </c>
      <c r="D28" s="730">
        <v>2460</v>
      </c>
      <c r="E28" s="730">
        <v>3320</v>
      </c>
      <c r="F28" s="730">
        <v>1860</v>
      </c>
      <c r="G28" s="730">
        <v>2000</v>
      </c>
      <c r="H28" s="730">
        <v>1480</v>
      </c>
      <c r="I28" s="730">
        <v>2170</v>
      </c>
      <c r="J28" s="730">
        <v>1580</v>
      </c>
      <c r="K28" s="730">
        <v>2190</v>
      </c>
      <c r="L28" s="730">
        <v>1600</v>
      </c>
      <c r="M28" s="730">
        <v>2320</v>
      </c>
      <c r="N28" s="730">
        <v>1730</v>
      </c>
    </row>
    <row r="29" spans="1:14" ht="12.75" customHeight="1" x14ac:dyDescent="0.2">
      <c r="A29" s="775"/>
      <c r="B29" s="549"/>
      <c r="C29" s="574"/>
      <c r="D29" s="1427"/>
      <c r="E29" s="1513">
        <v>3870</v>
      </c>
      <c r="F29" s="1428"/>
      <c r="G29" s="1429"/>
      <c r="H29" s="1379"/>
      <c r="I29" s="1430"/>
      <c r="J29" s="1428"/>
      <c r="K29" s="1429"/>
      <c r="L29" s="1379"/>
      <c r="M29" s="1430"/>
      <c r="N29" s="1428"/>
    </row>
    <row r="30" spans="1:14" ht="12.75" customHeight="1" x14ac:dyDescent="0.2">
      <c r="A30" s="775"/>
      <c r="B30" s="549"/>
      <c r="C30" s="1136">
        <v>0.7</v>
      </c>
      <c r="D30" s="582"/>
      <c r="E30" s="555">
        <f>E29*C30</f>
        <v>2709</v>
      </c>
      <c r="F30" s="729"/>
      <c r="G30" s="720"/>
      <c r="H30" s="750"/>
      <c r="I30" s="741"/>
      <c r="J30" s="729"/>
      <c r="K30" s="720"/>
      <c r="L30" s="750"/>
      <c r="M30" s="741"/>
      <c r="N30" s="729"/>
    </row>
    <row r="31" spans="1:14" ht="54.6" customHeight="1" thickBot="1" x14ac:dyDescent="0.25">
      <c r="A31" s="1231" t="s">
        <v>243</v>
      </c>
      <c r="B31" s="550" t="s">
        <v>241</v>
      </c>
      <c r="C31" s="716">
        <v>1</v>
      </c>
      <c r="D31" s="743"/>
      <c r="E31" s="568">
        <v>2710</v>
      </c>
      <c r="F31" s="730">
        <v>1860</v>
      </c>
      <c r="G31" s="721"/>
      <c r="H31" s="751">
        <v>1480</v>
      </c>
      <c r="I31" s="740"/>
      <c r="J31" s="731">
        <v>1580</v>
      </c>
      <c r="K31" s="721"/>
      <c r="L31" s="751">
        <v>1600</v>
      </c>
      <c r="M31" s="740"/>
      <c r="N31" s="731">
        <v>1730</v>
      </c>
    </row>
    <row r="32" spans="1:14" ht="14.45" customHeight="1" thickBot="1" x14ac:dyDescent="0.25">
      <c r="A32" s="581"/>
      <c r="B32" s="549"/>
      <c r="C32" s="574"/>
      <c r="D32" s="1370"/>
      <c r="E32" s="1506">
        <v>4140</v>
      </c>
      <c r="F32" s="1372"/>
      <c r="G32" s="1425"/>
      <c r="H32" s="1426"/>
      <c r="I32" s="1375"/>
      <c r="J32" s="1372"/>
      <c r="K32" s="1425"/>
      <c r="L32" s="1426"/>
      <c r="M32" s="1375"/>
      <c r="N32" s="1372"/>
    </row>
    <row r="33" spans="1:14" ht="12.6" customHeight="1" thickBot="1" x14ac:dyDescent="0.25">
      <c r="A33" s="581"/>
      <c r="B33" s="549"/>
      <c r="C33" s="1136">
        <v>0.7</v>
      </c>
      <c r="D33" s="582"/>
      <c r="E33" s="555">
        <f>E32*C33</f>
        <v>2898</v>
      </c>
      <c r="F33" s="729"/>
      <c r="G33" s="719"/>
      <c r="H33" s="749"/>
      <c r="I33" s="726"/>
      <c r="J33" s="727"/>
      <c r="K33" s="719"/>
      <c r="L33" s="750"/>
      <c r="M33" s="741"/>
      <c r="N33" s="729"/>
    </row>
    <row r="34" spans="1:14" ht="47.25" customHeight="1" thickBot="1" x14ac:dyDescent="0.25">
      <c r="A34" s="879" t="s">
        <v>242</v>
      </c>
      <c r="B34" s="557" t="s">
        <v>68</v>
      </c>
      <c r="C34" s="716">
        <v>1</v>
      </c>
      <c r="D34" s="730"/>
      <c r="E34" s="568">
        <v>2900</v>
      </c>
      <c r="F34" s="730">
        <v>1860</v>
      </c>
      <c r="G34" s="721"/>
      <c r="H34" s="751">
        <v>1480</v>
      </c>
      <c r="I34" s="740"/>
      <c r="J34" s="731">
        <v>1580</v>
      </c>
      <c r="K34" s="721"/>
      <c r="L34" s="751">
        <v>1600</v>
      </c>
      <c r="M34" s="740"/>
      <c r="N34" s="731">
        <v>1730</v>
      </c>
    </row>
    <row r="35" spans="1:14" ht="13.5" customHeight="1" x14ac:dyDescent="0.2">
      <c r="A35" s="581"/>
      <c r="B35" s="549"/>
      <c r="C35" s="718"/>
      <c r="D35" s="1377"/>
      <c r="E35" s="1513">
        <v>4480</v>
      </c>
      <c r="F35" s="1428"/>
      <c r="G35" s="1429"/>
      <c r="H35" s="1379"/>
      <c r="I35" s="1430"/>
      <c r="J35" s="1428"/>
      <c r="K35" s="1429"/>
      <c r="L35" s="1379"/>
      <c r="M35" s="1430"/>
      <c r="N35" s="1428"/>
    </row>
    <row r="36" spans="1:14" ht="13.15" customHeight="1" x14ac:dyDescent="0.2">
      <c r="A36" s="581"/>
      <c r="B36" s="549"/>
      <c r="C36" s="1136">
        <v>0.7</v>
      </c>
      <c r="D36" s="728"/>
      <c r="E36" s="555">
        <f>E35*C36</f>
        <v>3136</v>
      </c>
      <c r="F36" s="729"/>
      <c r="G36" s="720"/>
      <c r="H36" s="750"/>
      <c r="I36" s="741"/>
      <c r="J36" s="729"/>
      <c r="K36" s="720"/>
      <c r="L36" s="750"/>
      <c r="M36" s="741"/>
      <c r="N36" s="729"/>
    </row>
    <row r="37" spans="1:14" ht="93" customHeight="1" thickBot="1" x14ac:dyDescent="0.25">
      <c r="A37" s="776" t="s">
        <v>165</v>
      </c>
      <c r="B37" s="557" t="s">
        <v>134</v>
      </c>
      <c r="C37" s="716">
        <v>1</v>
      </c>
      <c r="D37" s="730"/>
      <c r="E37" s="568">
        <v>3140</v>
      </c>
      <c r="F37" s="730">
        <v>1860</v>
      </c>
      <c r="G37" s="721"/>
      <c r="H37" s="751">
        <v>1480</v>
      </c>
      <c r="I37" s="740"/>
      <c r="J37" s="731">
        <v>1580</v>
      </c>
      <c r="K37" s="721"/>
      <c r="L37" s="751">
        <v>1600</v>
      </c>
      <c r="M37" s="740"/>
      <c r="N37" s="731">
        <v>1730</v>
      </c>
    </row>
    <row r="38" spans="1:14" ht="10.9" customHeight="1" thickBot="1" x14ac:dyDescent="0.25">
      <c r="A38" s="775"/>
      <c r="B38" s="549"/>
      <c r="C38" s="574"/>
      <c r="D38" s="582"/>
      <c r="E38" s="1510">
        <v>3520</v>
      </c>
      <c r="F38" s="745"/>
      <c r="G38" s="724"/>
      <c r="H38" s="676"/>
      <c r="I38" s="582"/>
      <c r="J38" s="745"/>
      <c r="K38" s="758"/>
      <c r="L38" s="763"/>
      <c r="M38" s="582"/>
      <c r="N38" s="575"/>
    </row>
    <row r="39" spans="1:14" ht="12" customHeight="1" x14ac:dyDescent="0.2">
      <c r="A39" s="775"/>
      <c r="B39" s="549"/>
      <c r="C39" s="1136">
        <v>0.7</v>
      </c>
      <c r="D39" s="582"/>
      <c r="E39" s="1146">
        <f>D28</f>
        <v>2460</v>
      </c>
      <c r="F39" s="621"/>
      <c r="G39" s="633"/>
      <c r="H39" s="606"/>
      <c r="I39" s="620"/>
      <c r="J39" s="621"/>
      <c r="K39" s="633"/>
      <c r="L39" s="606"/>
      <c r="M39" s="620"/>
      <c r="N39" s="621"/>
    </row>
    <row r="40" spans="1:14" ht="93" customHeight="1" thickBot="1" x14ac:dyDescent="0.25">
      <c r="A40" s="779" t="s">
        <v>204</v>
      </c>
      <c r="B40" s="780" t="s">
        <v>61</v>
      </c>
      <c r="C40" s="781">
        <v>1</v>
      </c>
      <c r="D40" s="746"/>
      <c r="E40" s="747">
        <f>D28</f>
        <v>2460</v>
      </c>
      <c r="F40" s="748"/>
      <c r="G40" s="782"/>
      <c r="H40" s="751"/>
      <c r="I40" s="740"/>
      <c r="J40" s="731"/>
      <c r="K40" s="721"/>
      <c r="L40" s="751"/>
      <c r="M40" s="740"/>
      <c r="N40" s="731"/>
    </row>
    <row r="41" spans="1:14" ht="24" customHeight="1" thickBot="1" x14ac:dyDescent="0.25">
      <c r="A41" s="1878" t="s">
        <v>54</v>
      </c>
      <c r="B41" s="1879"/>
      <c r="C41" s="1879"/>
      <c r="D41" s="1879"/>
      <c r="E41" s="1879"/>
      <c r="F41" s="1879"/>
      <c r="G41" s="1879"/>
      <c r="H41" s="1879"/>
      <c r="I41" s="1879"/>
      <c r="J41" s="1879"/>
      <c r="K41" s="1879"/>
      <c r="L41" s="1879"/>
      <c r="M41" s="777"/>
      <c r="N41" s="778"/>
    </row>
    <row r="42" spans="1:14" ht="15" customHeight="1" thickBot="1" x14ac:dyDescent="0.25">
      <c r="A42" s="1147"/>
      <c r="B42" s="1148"/>
      <c r="C42" s="1149"/>
      <c r="D42" s="1150"/>
      <c r="E42" s="1148"/>
      <c r="F42" s="1149"/>
      <c r="G42" s="844">
        <v>0.81</v>
      </c>
      <c r="H42" s="845"/>
      <c r="I42" s="846">
        <v>0.88</v>
      </c>
      <c r="J42" s="847"/>
      <c r="K42" s="844">
        <v>0.89</v>
      </c>
      <c r="L42" s="845"/>
      <c r="M42" s="846">
        <v>0.95</v>
      </c>
      <c r="N42" s="847"/>
    </row>
    <row r="43" spans="1:14" ht="12" customHeight="1" thickBot="1" x14ac:dyDescent="0.25">
      <c r="A43" s="804"/>
      <c r="B43" s="805"/>
      <c r="C43" s="806"/>
      <c r="D43" s="1511">
        <v>4100</v>
      </c>
      <c r="E43" s="1512">
        <v>5700</v>
      </c>
      <c r="F43" s="1507">
        <v>2660</v>
      </c>
      <c r="G43" s="1508">
        <v>3300</v>
      </c>
      <c r="H43" s="1509">
        <v>2130</v>
      </c>
      <c r="I43" s="1510">
        <v>3600</v>
      </c>
      <c r="J43" s="1507">
        <v>2250</v>
      </c>
      <c r="K43" s="1508">
        <v>3650</v>
      </c>
      <c r="L43" s="1509">
        <v>2280</v>
      </c>
      <c r="M43" s="1510">
        <v>3800</v>
      </c>
      <c r="N43" s="1507">
        <v>2470</v>
      </c>
    </row>
    <row r="44" spans="1:14" ht="11.45" customHeight="1" x14ac:dyDescent="0.2">
      <c r="A44" s="809"/>
      <c r="B44" s="569"/>
      <c r="C44" s="1136">
        <v>0.7</v>
      </c>
      <c r="D44" s="792">
        <f>D43*C44</f>
        <v>2870</v>
      </c>
      <c r="E44" s="571">
        <f>D44*140%</f>
        <v>4017.9999999999995</v>
      </c>
      <c r="F44" s="737"/>
      <c r="G44" s="719">
        <f>D44*81%</f>
        <v>2324.7000000000003</v>
      </c>
      <c r="H44" s="749"/>
      <c r="I44" s="726">
        <f>D44*88%</f>
        <v>2525.6</v>
      </c>
      <c r="J44" s="727"/>
      <c r="K44" s="719">
        <f>D44*89%</f>
        <v>2554.3000000000002</v>
      </c>
      <c r="L44" s="754"/>
      <c r="M44" s="726">
        <f>D44*95%</f>
        <v>2726.5</v>
      </c>
      <c r="N44" s="737"/>
    </row>
    <row r="45" spans="1:14" ht="13.15" customHeight="1" x14ac:dyDescent="0.2">
      <c r="A45" s="809"/>
      <c r="B45" s="569"/>
      <c r="C45" s="785"/>
      <c r="D45" s="793">
        <v>2870</v>
      </c>
      <c r="E45" s="572">
        <v>4020</v>
      </c>
      <c r="F45" s="729"/>
      <c r="G45" s="720">
        <v>2320</v>
      </c>
      <c r="H45" s="750"/>
      <c r="I45" s="728">
        <v>2530</v>
      </c>
      <c r="J45" s="729"/>
      <c r="K45" s="720">
        <v>2550</v>
      </c>
      <c r="L45" s="750"/>
      <c r="M45" s="741">
        <v>2730</v>
      </c>
      <c r="N45" s="729"/>
    </row>
    <row r="46" spans="1:14" ht="55.15" customHeight="1" x14ac:dyDescent="0.2">
      <c r="A46" s="772" t="s">
        <v>51</v>
      </c>
      <c r="B46" s="557" t="s">
        <v>166</v>
      </c>
      <c r="C46" s="786">
        <v>2</v>
      </c>
      <c r="D46" s="772">
        <v>2870</v>
      </c>
      <c r="E46" s="556">
        <v>4020</v>
      </c>
      <c r="F46" s="730">
        <v>1860</v>
      </c>
      <c r="G46" s="721">
        <v>2320</v>
      </c>
      <c r="H46" s="751">
        <v>1480</v>
      </c>
      <c r="I46" s="740">
        <v>2530</v>
      </c>
      <c r="J46" s="731">
        <v>1580</v>
      </c>
      <c r="K46" s="721">
        <v>2550</v>
      </c>
      <c r="L46" s="751">
        <v>1600</v>
      </c>
      <c r="M46" s="740">
        <v>2730</v>
      </c>
      <c r="N46" s="731">
        <v>1730</v>
      </c>
    </row>
    <row r="47" spans="1:14" ht="12.6" customHeight="1" thickBot="1" x14ac:dyDescent="0.25">
      <c r="A47" s="581"/>
      <c r="B47" s="549"/>
      <c r="C47" s="787"/>
      <c r="D47" s="1446">
        <v>4270</v>
      </c>
      <c r="E47" s="1447">
        <v>6000</v>
      </c>
      <c r="F47" s="1448">
        <v>2660</v>
      </c>
      <c r="G47" s="1449">
        <v>3450</v>
      </c>
      <c r="H47" s="1450">
        <v>2130</v>
      </c>
      <c r="I47" s="1451">
        <v>3750</v>
      </c>
      <c r="J47" s="1448">
        <v>2250</v>
      </c>
      <c r="K47" s="1449">
        <v>3800</v>
      </c>
      <c r="L47" s="1450">
        <v>2280</v>
      </c>
      <c r="M47" s="1451">
        <v>4000</v>
      </c>
      <c r="N47" s="1448">
        <v>2470</v>
      </c>
    </row>
    <row r="48" spans="1:14" ht="12.6" customHeight="1" x14ac:dyDescent="0.2">
      <c r="A48" s="581"/>
      <c r="B48" s="549"/>
      <c r="C48" s="1136">
        <v>0.7</v>
      </c>
      <c r="D48" s="792">
        <f>D47*C48</f>
        <v>2989</v>
      </c>
      <c r="E48" s="554">
        <f>D48*140%</f>
        <v>4184.5999999999995</v>
      </c>
      <c r="F48" s="797"/>
      <c r="G48" s="719">
        <f>D48*81%</f>
        <v>2421.09</v>
      </c>
      <c r="H48" s="749"/>
      <c r="I48" s="726">
        <f>D48*88%</f>
        <v>2630.32</v>
      </c>
      <c r="J48" s="727"/>
      <c r="K48" s="719">
        <f>D48*89%</f>
        <v>2660.21</v>
      </c>
      <c r="L48" s="801"/>
      <c r="M48" s="726">
        <f>D48*95%</f>
        <v>2839.5499999999997</v>
      </c>
      <c r="N48" s="797"/>
    </row>
    <row r="49" spans="1:14" ht="15.75" customHeight="1" x14ac:dyDescent="0.2">
      <c r="A49" s="581"/>
      <c r="B49" s="549"/>
      <c r="C49" s="787"/>
      <c r="D49" s="728">
        <v>2990</v>
      </c>
      <c r="E49" s="555">
        <v>4180</v>
      </c>
      <c r="F49" s="729"/>
      <c r="G49" s="720">
        <v>2420</v>
      </c>
      <c r="H49" s="750"/>
      <c r="I49" s="726">
        <v>2630</v>
      </c>
      <c r="J49" s="729"/>
      <c r="K49" s="720">
        <v>2660</v>
      </c>
      <c r="L49" s="750"/>
      <c r="M49" s="741">
        <v>2840</v>
      </c>
      <c r="N49" s="729"/>
    </row>
    <row r="50" spans="1:14" ht="66.75" customHeight="1" thickBot="1" x14ac:dyDescent="0.25">
      <c r="A50" s="810" t="s">
        <v>136</v>
      </c>
      <c r="B50" s="811" t="s">
        <v>167</v>
      </c>
      <c r="C50" s="812">
        <v>2</v>
      </c>
      <c r="D50" s="1103">
        <v>2990</v>
      </c>
      <c r="E50" s="1104">
        <v>4180</v>
      </c>
      <c r="F50" s="730">
        <v>1860</v>
      </c>
      <c r="G50" s="1452">
        <v>2420</v>
      </c>
      <c r="H50" s="751">
        <v>1480</v>
      </c>
      <c r="I50" s="1453">
        <v>2630</v>
      </c>
      <c r="J50" s="731">
        <v>1580</v>
      </c>
      <c r="K50" s="1452">
        <v>2660</v>
      </c>
      <c r="L50" s="751">
        <v>1600</v>
      </c>
      <c r="M50" s="1453">
        <v>2840</v>
      </c>
      <c r="N50" s="731">
        <v>1730</v>
      </c>
    </row>
    <row r="51" spans="1:14" ht="28.15" customHeight="1" thickBot="1" x14ac:dyDescent="0.25">
      <c r="A51" s="1819" t="s">
        <v>95</v>
      </c>
      <c r="B51" s="1820"/>
      <c r="C51" s="1820"/>
      <c r="D51" s="1820"/>
      <c r="E51" s="1820"/>
      <c r="F51" s="1820"/>
      <c r="G51" s="1820"/>
      <c r="H51" s="1820"/>
      <c r="I51" s="1820"/>
      <c r="J51" s="1820"/>
      <c r="K51" s="1820"/>
      <c r="L51" s="1820"/>
      <c r="M51" s="1820"/>
      <c r="N51" s="1821"/>
    </row>
    <row r="52" spans="1:14" ht="22.9" hidden="1" customHeight="1" thickBot="1" x14ac:dyDescent="0.25">
      <c r="A52" s="813"/>
      <c r="B52" s="813"/>
      <c r="C52" s="813"/>
      <c r="D52" s="814">
        <v>3200</v>
      </c>
      <c r="E52" s="814"/>
      <c r="F52" s="814"/>
      <c r="G52" s="814"/>
      <c r="H52" s="814"/>
      <c r="I52" s="814"/>
      <c r="J52" s="814"/>
      <c r="K52" s="814">
        <v>3520</v>
      </c>
      <c r="L52" s="815"/>
      <c r="M52" s="815"/>
      <c r="N52" s="815"/>
    </row>
    <row r="53" spans="1:14" ht="12.6" customHeight="1" x14ac:dyDescent="0.2">
      <c r="A53" s="816"/>
      <c r="B53" s="817"/>
      <c r="C53" s="832">
        <v>1</v>
      </c>
      <c r="D53" s="1516">
        <v>5250</v>
      </c>
      <c r="E53" s="1517">
        <v>7350</v>
      </c>
      <c r="F53" s="1518">
        <v>2900</v>
      </c>
      <c r="G53" s="1519">
        <v>4250</v>
      </c>
      <c r="H53" s="1520">
        <v>2300</v>
      </c>
      <c r="I53" s="1516">
        <v>4600</v>
      </c>
      <c r="J53" s="1518">
        <v>2450</v>
      </c>
      <c r="K53" s="1519">
        <v>4650</v>
      </c>
      <c r="L53" s="1520">
        <v>2500</v>
      </c>
      <c r="M53" s="1516">
        <v>4950</v>
      </c>
      <c r="N53" s="1518">
        <v>2600</v>
      </c>
    </row>
    <row r="54" spans="1:14" ht="12.6" customHeight="1" x14ac:dyDescent="0.2">
      <c r="A54" s="326"/>
      <c r="B54" s="549"/>
      <c r="C54" s="1136">
        <v>0.7</v>
      </c>
      <c r="D54" s="1443">
        <f>D53*C54</f>
        <v>3674.9999999999995</v>
      </c>
      <c r="E54" s="554">
        <f>D55*140%</f>
        <v>5152</v>
      </c>
      <c r="F54" s="796">
        <f>F53*C54</f>
        <v>2029.9999999999998</v>
      </c>
      <c r="G54" s="852">
        <f>G53*C54</f>
        <v>2975</v>
      </c>
      <c r="H54" s="852">
        <f>H53*C54</f>
        <v>1610</v>
      </c>
      <c r="I54" s="852">
        <f>I53*C54</f>
        <v>3220</v>
      </c>
      <c r="J54" s="852">
        <f>J53*C54</f>
        <v>1715</v>
      </c>
      <c r="K54" s="852">
        <f>K53*C54</f>
        <v>3255</v>
      </c>
      <c r="L54" s="852">
        <f>L53*C54</f>
        <v>1750</v>
      </c>
      <c r="M54" s="852">
        <f>M53*C54</f>
        <v>3465</v>
      </c>
      <c r="N54" s="852">
        <f>N53*C54</f>
        <v>1819.9999999999998</v>
      </c>
    </row>
    <row r="55" spans="1:14" ht="12" customHeight="1" x14ac:dyDescent="0.2">
      <c r="A55" s="326"/>
      <c r="B55" s="549"/>
      <c r="C55" s="834">
        <v>2</v>
      </c>
      <c r="D55" s="728">
        <v>3680</v>
      </c>
      <c r="E55" s="555">
        <v>5150</v>
      </c>
      <c r="F55" s="820">
        <v>2030</v>
      </c>
      <c r="G55" s="848">
        <v>2980</v>
      </c>
      <c r="H55" s="849">
        <v>1610</v>
      </c>
      <c r="I55" s="850">
        <v>3220</v>
      </c>
      <c r="J55" s="851">
        <v>1720</v>
      </c>
      <c r="K55" s="848">
        <v>3260</v>
      </c>
      <c r="L55" s="849">
        <v>1750</v>
      </c>
      <c r="M55" s="850">
        <v>3470</v>
      </c>
      <c r="N55" s="851">
        <v>1820</v>
      </c>
    </row>
    <row r="56" spans="1:14" ht="62.25" customHeight="1" thickBot="1" x14ac:dyDescent="0.25">
      <c r="A56" s="772" t="s">
        <v>15</v>
      </c>
      <c r="B56" s="557" t="s">
        <v>168</v>
      </c>
      <c r="C56" s="835">
        <v>2</v>
      </c>
      <c r="D56" s="730">
        <v>3680</v>
      </c>
      <c r="E56" s="730">
        <v>5150</v>
      </c>
      <c r="F56" s="730">
        <v>2030</v>
      </c>
      <c r="G56" s="730">
        <v>2980</v>
      </c>
      <c r="H56" s="730">
        <v>1610</v>
      </c>
      <c r="I56" s="730">
        <v>3220</v>
      </c>
      <c r="J56" s="730">
        <v>1720</v>
      </c>
      <c r="K56" s="730">
        <v>3260</v>
      </c>
      <c r="L56" s="730">
        <v>1750</v>
      </c>
      <c r="M56" s="730">
        <v>3470</v>
      </c>
      <c r="N56" s="730">
        <v>1820</v>
      </c>
    </row>
    <row r="57" spans="1:14" ht="12" customHeight="1" thickBot="1" x14ac:dyDescent="0.25">
      <c r="A57" s="581"/>
      <c r="B57" s="549"/>
      <c r="C57" s="836"/>
      <c r="D57" s="1505">
        <v>5650</v>
      </c>
      <c r="E57" s="1506">
        <v>7900</v>
      </c>
      <c r="F57" s="1521">
        <v>3100</v>
      </c>
      <c r="G57" s="1522">
        <v>4550</v>
      </c>
      <c r="H57" s="1523">
        <v>2450</v>
      </c>
      <c r="I57" s="1505">
        <v>4950</v>
      </c>
      <c r="J57" s="1521">
        <v>2650</v>
      </c>
      <c r="K57" s="1522">
        <v>5000</v>
      </c>
      <c r="L57" s="1523">
        <v>2700</v>
      </c>
      <c r="M57" s="1505">
        <v>5300</v>
      </c>
      <c r="N57" s="1521">
        <v>2800</v>
      </c>
    </row>
    <row r="58" spans="1:14" ht="13.15" customHeight="1" x14ac:dyDescent="0.2">
      <c r="A58" s="581"/>
      <c r="B58" s="549"/>
      <c r="C58" s="1136">
        <v>0.7</v>
      </c>
      <c r="D58" s="1443">
        <f>D57*C58</f>
        <v>3954.9999999999995</v>
      </c>
      <c r="E58" s="554">
        <f>D59*140%</f>
        <v>5544</v>
      </c>
      <c r="F58" s="796">
        <f>F57*C58</f>
        <v>2170</v>
      </c>
      <c r="G58" s="852">
        <f>G57*C58</f>
        <v>3185</v>
      </c>
      <c r="H58" s="852">
        <f>H57*C58</f>
        <v>1715</v>
      </c>
      <c r="I58" s="852">
        <f>I57*C58</f>
        <v>3465</v>
      </c>
      <c r="J58" s="852">
        <f>J57*C58</f>
        <v>1854.9999999999998</v>
      </c>
      <c r="K58" s="852">
        <f>K57*C58</f>
        <v>3500</v>
      </c>
      <c r="L58" s="852">
        <f>L57*C58</f>
        <v>1889.9999999999998</v>
      </c>
      <c r="M58" s="852">
        <f>M57*C58</f>
        <v>3709.9999999999995</v>
      </c>
      <c r="N58" s="852">
        <f>N57*C58</f>
        <v>1959.9999999999998</v>
      </c>
    </row>
    <row r="59" spans="1:14" ht="12" customHeight="1" x14ac:dyDescent="0.2">
      <c r="A59" s="581"/>
      <c r="B59" s="549"/>
      <c r="C59" s="836"/>
      <c r="D59" s="728">
        <v>3960</v>
      </c>
      <c r="E59" s="555">
        <v>5540</v>
      </c>
      <c r="F59" s="820">
        <v>2170</v>
      </c>
      <c r="G59" s="757">
        <v>3190</v>
      </c>
      <c r="H59" s="824">
        <v>1720</v>
      </c>
      <c r="I59" s="728">
        <v>3470</v>
      </c>
      <c r="J59" s="820">
        <v>1860</v>
      </c>
      <c r="K59" s="757">
        <v>3500</v>
      </c>
      <c r="L59" s="824">
        <v>1890</v>
      </c>
      <c r="M59" s="728">
        <v>3710</v>
      </c>
      <c r="N59" s="820">
        <v>1960</v>
      </c>
    </row>
    <row r="60" spans="1:14" ht="63.75" customHeight="1" x14ac:dyDescent="0.2">
      <c r="A60" s="730" t="s">
        <v>14</v>
      </c>
      <c r="B60" s="557" t="s">
        <v>169</v>
      </c>
      <c r="C60" s="835">
        <v>2</v>
      </c>
      <c r="D60" s="730">
        <v>3960</v>
      </c>
      <c r="E60" s="730">
        <v>5540</v>
      </c>
      <c r="F60" s="730">
        <v>2170</v>
      </c>
      <c r="G60" s="730">
        <v>3190</v>
      </c>
      <c r="H60" s="730">
        <v>1720</v>
      </c>
      <c r="I60" s="730">
        <v>3470</v>
      </c>
      <c r="J60" s="730">
        <v>1860</v>
      </c>
      <c r="K60" s="730">
        <v>3500</v>
      </c>
      <c r="L60" s="730">
        <v>1890</v>
      </c>
      <c r="M60" s="730">
        <v>3710</v>
      </c>
      <c r="N60" s="730">
        <v>1960</v>
      </c>
    </row>
    <row r="61" spans="1:14" ht="13.9" customHeight="1" x14ac:dyDescent="0.2">
      <c r="A61" s="326"/>
      <c r="B61" s="549"/>
      <c r="C61" s="836"/>
      <c r="D61" s="1524">
        <v>6000</v>
      </c>
      <c r="E61" s="1513">
        <v>8400</v>
      </c>
      <c r="F61" s="1525">
        <v>3300</v>
      </c>
      <c r="G61" s="1526">
        <v>4850</v>
      </c>
      <c r="H61" s="1527">
        <v>2650</v>
      </c>
      <c r="I61" s="1524">
        <v>5300</v>
      </c>
      <c r="J61" s="1525">
        <v>2800</v>
      </c>
      <c r="K61" s="1526">
        <v>5350</v>
      </c>
      <c r="L61" s="1527">
        <v>2850</v>
      </c>
      <c r="M61" s="1524">
        <v>5700</v>
      </c>
      <c r="N61" s="1525">
        <v>2950</v>
      </c>
    </row>
    <row r="62" spans="1:14" ht="15.6" customHeight="1" x14ac:dyDescent="0.2">
      <c r="A62" s="326"/>
      <c r="B62" s="549"/>
      <c r="C62" s="1136">
        <v>0.7</v>
      </c>
      <c r="D62" s="1443">
        <f>D61*C62</f>
        <v>4200</v>
      </c>
      <c r="E62" s="554">
        <f>D63*140%</f>
        <v>5880</v>
      </c>
      <c r="F62" s="796">
        <f>F61*C62</f>
        <v>2310</v>
      </c>
      <c r="G62" s="852">
        <f>G61*C62</f>
        <v>3395</v>
      </c>
      <c r="H62" s="852">
        <f>H61*C62</f>
        <v>1854.9999999999998</v>
      </c>
      <c r="I62" s="852">
        <f>I61*C62</f>
        <v>3709.9999999999995</v>
      </c>
      <c r="J62" s="852">
        <f>J61*C62</f>
        <v>1959.9999999999998</v>
      </c>
      <c r="K62" s="852">
        <f>K61*C62</f>
        <v>3744.9999999999995</v>
      </c>
      <c r="L62" s="852">
        <f>L61*C62</f>
        <v>1994.9999999999998</v>
      </c>
      <c r="M62" s="852">
        <f>M61*C62</f>
        <v>3989.9999999999995</v>
      </c>
      <c r="N62" s="852">
        <f>N61*C62</f>
        <v>2065</v>
      </c>
    </row>
    <row r="63" spans="1:14" ht="18.600000000000001" customHeight="1" x14ac:dyDescent="0.2">
      <c r="A63" s="582"/>
      <c r="B63" s="549"/>
      <c r="C63" s="836"/>
      <c r="D63" s="728">
        <v>4200</v>
      </c>
      <c r="E63" s="555">
        <v>5880</v>
      </c>
      <c r="F63" s="820">
        <v>2310</v>
      </c>
      <c r="G63" s="757">
        <v>3400</v>
      </c>
      <c r="H63" s="824">
        <v>1860</v>
      </c>
      <c r="I63" s="728">
        <v>3710</v>
      </c>
      <c r="J63" s="820">
        <v>1960</v>
      </c>
      <c r="K63" s="757">
        <v>3750</v>
      </c>
      <c r="L63" s="824">
        <v>2000</v>
      </c>
      <c r="M63" s="728">
        <v>3990</v>
      </c>
      <c r="N63" s="820">
        <v>2070</v>
      </c>
    </row>
    <row r="64" spans="1:14" ht="71.25" customHeight="1" x14ac:dyDescent="0.2">
      <c r="A64" s="772" t="s">
        <v>145</v>
      </c>
      <c r="B64" s="557" t="s">
        <v>170</v>
      </c>
      <c r="C64" s="835">
        <v>2</v>
      </c>
      <c r="D64" s="730">
        <v>4200</v>
      </c>
      <c r="E64" s="730">
        <v>5880</v>
      </c>
      <c r="F64" s="730">
        <v>2310</v>
      </c>
      <c r="G64" s="730">
        <v>3400</v>
      </c>
      <c r="H64" s="730">
        <v>1860</v>
      </c>
      <c r="I64" s="730">
        <v>3710</v>
      </c>
      <c r="J64" s="730">
        <v>1960</v>
      </c>
      <c r="K64" s="730">
        <v>3750</v>
      </c>
      <c r="L64" s="730">
        <v>2000</v>
      </c>
      <c r="M64" s="730">
        <v>3990</v>
      </c>
      <c r="N64" s="730">
        <v>2070</v>
      </c>
    </row>
    <row r="65" spans="1:14" ht="14.45" customHeight="1" thickBot="1" x14ac:dyDescent="0.25">
      <c r="A65" s="326"/>
      <c r="B65" s="549"/>
      <c r="C65" s="836"/>
      <c r="D65" s="1460">
        <v>8270</v>
      </c>
      <c r="E65" s="1461">
        <v>11580</v>
      </c>
      <c r="F65" s="1462">
        <v>4550</v>
      </c>
      <c r="G65" s="1463">
        <v>6700</v>
      </c>
      <c r="H65" s="1464">
        <v>3640</v>
      </c>
      <c r="I65" s="1460">
        <v>7280</v>
      </c>
      <c r="J65" s="1462">
        <v>3870</v>
      </c>
      <c r="K65" s="1463">
        <v>7360</v>
      </c>
      <c r="L65" s="1464">
        <v>3910</v>
      </c>
      <c r="M65" s="1460">
        <v>7860</v>
      </c>
      <c r="N65" s="1462">
        <v>4100</v>
      </c>
    </row>
    <row r="66" spans="1:14" ht="12" customHeight="1" x14ac:dyDescent="0.2">
      <c r="A66" s="326"/>
      <c r="B66" s="549"/>
      <c r="C66" s="1136">
        <v>0.7</v>
      </c>
      <c r="D66" s="1443">
        <f>D65*C66</f>
        <v>5789</v>
      </c>
      <c r="E66" s="554">
        <f>D67*140%</f>
        <v>8105.9999999999991</v>
      </c>
      <c r="F66" s="796">
        <f>F65*C66</f>
        <v>3185</v>
      </c>
      <c r="G66" s="852">
        <f>G65*C66</f>
        <v>4690</v>
      </c>
      <c r="H66" s="852">
        <f>H65*C66</f>
        <v>2548</v>
      </c>
      <c r="I66" s="852">
        <f>I65*C66</f>
        <v>5096</v>
      </c>
      <c r="J66" s="852">
        <f>J65*C66</f>
        <v>2709</v>
      </c>
      <c r="K66" s="852">
        <f>K65*C66</f>
        <v>5152</v>
      </c>
      <c r="L66" s="852">
        <f>L65*C66</f>
        <v>2737</v>
      </c>
      <c r="M66" s="852">
        <f>M65*C66</f>
        <v>5502</v>
      </c>
      <c r="N66" s="852">
        <f>N65*C66</f>
        <v>2870</v>
      </c>
    </row>
    <row r="67" spans="1:14" ht="15" customHeight="1" x14ac:dyDescent="0.2">
      <c r="A67" s="582"/>
      <c r="B67" s="549"/>
      <c r="C67" s="836"/>
      <c r="D67" s="728">
        <v>5790</v>
      </c>
      <c r="E67" s="555">
        <v>8110</v>
      </c>
      <c r="F67" s="820">
        <v>3190</v>
      </c>
      <c r="G67" s="757">
        <v>4690</v>
      </c>
      <c r="H67" s="824">
        <v>2550</v>
      </c>
      <c r="I67" s="728">
        <v>5100</v>
      </c>
      <c r="J67" s="820">
        <v>2710</v>
      </c>
      <c r="K67" s="757">
        <v>5150</v>
      </c>
      <c r="L67" s="824">
        <v>2740</v>
      </c>
      <c r="M67" s="728">
        <v>5500</v>
      </c>
      <c r="N67" s="820">
        <v>2870</v>
      </c>
    </row>
    <row r="68" spans="1:14" ht="55.15" customHeight="1" thickBot="1" x14ac:dyDescent="0.25">
      <c r="A68" s="810" t="s">
        <v>146</v>
      </c>
      <c r="B68" s="811" t="s">
        <v>171</v>
      </c>
      <c r="C68" s="837">
        <v>2</v>
      </c>
      <c r="D68" s="1103">
        <v>5790</v>
      </c>
      <c r="E68" s="730">
        <v>8110</v>
      </c>
      <c r="F68" s="730">
        <v>3190</v>
      </c>
      <c r="G68" s="730">
        <v>4690</v>
      </c>
      <c r="H68" s="730">
        <v>2550</v>
      </c>
      <c r="I68" s="730">
        <v>5100</v>
      </c>
      <c r="J68" s="730">
        <v>2710</v>
      </c>
      <c r="K68" s="730">
        <v>5150</v>
      </c>
      <c r="L68" s="730">
        <v>2740</v>
      </c>
      <c r="M68" s="730">
        <v>5500</v>
      </c>
      <c r="N68" s="730">
        <v>2870</v>
      </c>
    </row>
    <row r="69" spans="1:14" ht="34.9" customHeight="1" x14ac:dyDescent="0.25">
      <c r="A69" s="1869" t="s">
        <v>93</v>
      </c>
      <c r="B69" s="1870"/>
      <c r="C69" s="1870"/>
      <c r="D69" s="1870"/>
      <c r="E69" s="1870"/>
      <c r="F69" s="1870"/>
      <c r="G69" s="1870"/>
      <c r="H69" s="1870"/>
      <c r="I69" s="1870"/>
      <c r="J69" s="1870"/>
      <c r="K69" s="1870"/>
      <c r="L69" s="1870"/>
      <c r="M69" s="79"/>
      <c r="N69" s="79"/>
    </row>
    <row r="70" spans="1:14" ht="19.899999999999999" customHeight="1" x14ac:dyDescent="0.25">
      <c r="A70" s="16" t="s">
        <v>12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9.899999999999999" customHeight="1" x14ac:dyDescent="0.25">
      <c r="A71" s="1807" t="s">
        <v>81</v>
      </c>
      <c r="B71" s="1807"/>
      <c r="C71" s="1807"/>
      <c r="D71" s="1807"/>
      <c r="E71" s="1807"/>
      <c r="F71" s="1807"/>
      <c r="G71" s="1807"/>
      <c r="H71" s="1807"/>
      <c r="I71" s="1807"/>
      <c r="J71" s="1807"/>
      <c r="K71" s="1807"/>
      <c r="L71" s="1807"/>
      <c r="M71" s="27"/>
      <c r="N71" s="27"/>
    </row>
    <row r="72" spans="1:14" ht="17.45" customHeight="1" x14ac:dyDescent="0.25">
      <c r="A72" s="27" t="s">
        <v>36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20.45" customHeight="1" x14ac:dyDescent="0.25">
      <c r="A73" s="16" t="s">
        <v>10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9.149999999999999" customHeight="1" x14ac:dyDescent="0.25">
      <c r="A74" s="16" t="s">
        <v>11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8.600000000000001" customHeight="1" x14ac:dyDescent="0.25">
      <c r="A75" s="16" t="s">
        <v>49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21" customHeight="1" x14ac:dyDescent="0.25">
      <c r="A76" s="1808" t="s">
        <v>83</v>
      </c>
      <c r="B76" s="1807"/>
      <c r="C76" s="1807"/>
      <c r="D76" s="1807"/>
      <c r="E76" s="1807"/>
      <c r="F76" s="1807"/>
      <c r="G76" s="1807"/>
      <c r="H76" s="1807"/>
      <c r="I76" s="1807"/>
      <c r="J76" s="1807"/>
      <c r="K76" s="1807"/>
      <c r="L76" s="1807"/>
      <c r="M76" s="27"/>
      <c r="N76" s="27"/>
    </row>
    <row r="77" spans="1:14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15"/>
      <c r="L77" s="15"/>
      <c r="M77" s="5"/>
      <c r="N77" s="5"/>
    </row>
    <row r="78" spans="1:14" ht="15.75" x14ac:dyDescent="0.25">
      <c r="A78" s="8"/>
      <c r="B78" s="8" t="s">
        <v>42</v>
      </c>
      <c r="C78" s="8"/>
      <c r="D78" s="7"/>
      <c r="E78" s="7"/>
      <c r="F78" s="7"/>
      <c r="G78" s="7"/>
      <c r="H78" s="7"/>
      <c r="I78" s="7"/>
      <c r="J78" s="7"/>
      <c r="K78" s="5"/>
      <c r="L78" s="5"/>
      <c r="M78" s="5"/>
      <c r="N78" s="5"/>
    </row>
    <row r="79" spans="1:14" ht="15.75" x14ac:dyDescent="0.25">
      <c r="A79" s="8"/>
      <c r="B79" s="8" t="s">
        <v>247</v>
      </c>
      <c r="C79" s="8"/>
      <c r="D79" s="7"/>
      <c r="E79" s="7"/>
      <c r="F79" s="7"/>
      <c r="G79" s="7"/>
      <c r="H79" s="7"/>
      <c r="I79" s="7"/>
      <c r="J79" s="7"/>
      <c r="K79" s="5"/>
      <c r="L79" s="5"/>
      <c r="M79" s="5"/>
      <c r="N79" s="5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mergeCells count="19">
    <mergeCell ref="A9:N9"/>
    <mergeCell ref="A10:N10"/>
    <mergeCell ref="A11:N11"/>
    <mergeCell ref="A13:N13"/>
    <mergeCell ref="A76:L76"/>
    <mergeCell ref="K14:L14"/>
    <mergeCell ref="A51:N51"/>
    <mergeCell ref="A17:N17"/>
    <mergeCell ref="A41:L41"/>
    <mergeCell ref="A14:A15"/>
    <mergeCell ref="A16:N16"/>
    <mergeCell ref="M14:N14"/>
    <mergeCell ref="A69:L69"/>
    <mergeCell ref="A71:L71"/>
    <mergeCell ref="D14:F14"/>
    <mergeCell ref="G14:H14"/>
    <mergeCell ref="I14:J14"/>
    <mergeCell ref="B14:B15"/>
    <mergeCell ref="C14:C15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30"/>
  <sheetViews>
    <sheetView topLeftCell="A82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4" width="6.85546875" customWidth="1"/>
    <col min="5" max="5" width="7.28515625" customWidth="1"/>
    <col min="6" max="6" width="7.7109375" customWidth="1"/>
    <col min="7" max="7" width="8.14062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238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239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6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251</v>
      </c>
    </row>
    <row r="7" spans="1:14" ht="13.9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4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4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80" t="s">
        <v>257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4" ht="16.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 thickBot="1" x14ac:dyDescent="0.25">
      <c r="A12" s="1781" t="s">
        <v>20</v>
      </c>
      <c r="B12" s="1783" t="s">
        <v>21</v>
      </c>
      <c r="C12" s="1944" t="s">
        <v>22</v>
      </c>
      <c r="D12" s="1787" t="s">
        <v>52</v>
      </c>
      <c r="E12" s="1788"/>
      <c r="F12" s="1789"/>
      <c r="G12" s="1790" t="s">
        <v>84</v>
      </c>
      <c r="H12" s="1790"/>
      <c r="I12" s="1787" t="s">
        <v>162</v>
      </c>
      <c r="J12" s="1789"/>
      <c r="K12" s="1790" t="s">
        <v>163</v>
      </c>
      <c r="L12" s="1792"/>
      <c r="M12" s="1787" t="s">
        <v>180</v>
      </c>
      <c r="N12" s="1789"/>
    </row>
    <row r="13" spans="1:14" ht="101.25" customHeight="1" thickBot="1" x14ac:dyDescent="0.25">
      <c r="A13" s="1782"/>
      <c r="B13" s="1784"/>
      <c r="C13" s="1945"/>
      <c r="D13" s="22" t="s">
        <v>27</v>
      </c>
      <c r="E13" s="23" t="s">
        <v>26</v>
      </c>
      <c r="F13" s="24" t="s">
        <v>181</v>
      </c>
      <c r="G13" s="333" t="s">
        <v>23</v>
      </c>
      <c r="H13" s="24" t="s">
        <v>164</v>
      </c>
      <c r="I13" s="22" t="s">
        <v>23</v>
      </c>
      <c r="J13" s="24" t="s">
        <v>164</v>
      </c>
      <c r="K13" s="22" t="s">
        <v>23</v>
      </c>
      <c r="L13" s="24" t="s">
        <v>164</v>
      </c>
      <c r="M13" s="22" t="s">
        <v>23</v>
      </c>
      <c r="N13" s="24" t="s">
        <v>164</v>
      </c>
    </row>
    <row r="14" spans="1:14" ht="108.75" customHeight="1" thickBot="1" x14ac:dyDescent="0.25">
      <c r="A14" s="1946" t="s">
        <v>272</v>
      </c>
      <c r="B14" s="1947"/>
      <c r="C14" s="1947"/>
      <c r="D14" s="1947"/>
      <c r="E14" s="1947"/>
      <c r="F14" s="1947"/>
      <c r="G14" s="1947"/>
      <c r="H14" s="1947"/>
      <c r="I14" s="1947"/>
      <c r="J14" s="1947"/>
      <c r="K14" s="1947"/>
      <c r="L14" s="1947"/>
      <c r="M14" s="1947"/>
      <c r="N14" s="1948"/>
    </row>
    <row r="15" spans="1:14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4" ht="14.25" customHeight="1" thickBot="1" x14ac:dyDescent="0.3">
      <c r="A16" s="1886" t="s">
        <v>30</v>
      </c>
      <c r="B16" s="1887"/>
      <c r="C16" s="1887"/>
      <c r="D16" s="1887"/>
      <c r="E16" s="1887"/>
      <c r="F16" s="1887"/>
      <c r="G16" s="1887"/>
      <c r="H16" s="1887"/>
      <c r="I16" s="1887"/>
      <c r="J16" s="1887"/>
      <c r="K16" s="1887"/>
      <c r="L16" s="1887"/>
      <c r="M16" s="1887"/>
      <c r="N16" s="1943"/>
    </row>
    <row r="17" spans="1:18" ht="51.75" thickBot="1" x14ac:dyDescent="0.25">
      <c r="A17" s="524" t="s">
        <v>78</v>
      </c>
      <c r="B17" s="858" t="s">
        <v>87</v>
      </c>
      <c r="C17" s="401">
        <v>2</v>
      </c>
      <c r="D17" s="406">
        <v>2230</v>
      </c>
      <c r="E17" s="354">
        <v>3010</v>
      </c>
      <c r="F17" s="360">
        <v>1580</v>
      </c>
      <c r="G17" s="404">
        <v>1770</v>
      </c>
      <c r="H17" s="402">
        <v>1220</v>
      </c>
      <c r="I17" s="406">
        <v>2000</v>
      </c>
      <c r="J17" s="355">
        <v>1340</v>
      </c>
      <c r="K17" s="404">
        <v>2040</v>
      </c>
      <c r="L17" s="859">
        <v>1370</v>
      </c>
      <c r="M17" s="584">
        <v>2060</v>
      </c>
      <c r="N17" s="355">
        <v>1390</v>
      </c>
    </row>
    <row r="18" spans="1:18" ht="44.25" customHeight="1" thickBot="1" x14ac:dyDescent="0.25">
      <c r="A18" s="1781" t="s">
        <v>20</v>
      </c>
      <c r="B18" s="1783" t="s">
        <v>21</v>
      </c>
      <c r="C18" s="1785" t="s">
        <v>22</v>
      </c>
      <c r="D18" s="1787" t="s">
        <v>52</v>
      </c>
      <c r="E18" s="1788"/>
      <c r="F18" s="1789"/>
      <c r="G18" s="1790" t="s">
        <v>84</v>
      </c>
      <c r="H18" s="1790"/>
      <c r="I18" s="1791" t="s">
        <v>162</v>
      </c>
      <c r="J18" s="1792"/>
      <c r="K18" s="1790" t="s">
        <v>163</v>
      </c>
      <c r="L18" s="1792"/>
      <c r="M18" s="1793" t="s">
        <v>180</v>
      </c>
      <c r="N18" s="1792"/>
    </row>
    <row r="19" spans="1:18" ht="48.75" thickBot="1" x14ac:dyDescent="0.25">
      <c r="A19" s="1782"/>
      <c r="B19" s="1784"/>
      <c r="C19" s="1786"/>
      <c r="D19" s="22" t="s">
        <v>27</v>
      </c>
      <c r="E19" s="23" t="s">
        <v>26</v>
      </c>
      <c r="F19" s="24" t="s">
        <v>189</v>
      </c>
      <c r="G19" s="22" t="s">
        <v>23</v>
      </c>
      <c r="H19" s="24" t="s">
        <v>189</v>
      </c>
      <c r="I19" s="22" t="s">
        <v>23</v>
      </c>
      <c r="J19" s="1095" t="s">
        <v>189</v>
      </c>
      <c r="K19" s="22" t="s">
        <v>23</v>
      </c>
      <c r="L19" s="24" t="s">
        <v>189</v>
      </c>
      <c r="M19" s="22" t="s">
        <v>23</v>
      </c>
      <c r="N19" s="24" t="s">
        <v>189</v>
      </c>
    </row>
    <row r="20" spans="1:18" ht="64.5" thickBot="1" x14ac:dyDescent="0.25">
      <c r="A20" s="876" t="s">
        <v>44</v>
      </c>
      <c r="B20" s="223" t="s">
        <v>88</v>
      </c>
      <c r="C20" s="401">
        <v>2</v>
      </c>
      <c r="D20" s="406">
        <v>2440</v>
      </c>
      <c r="E20" s="354">
        <v>3290</v>
      </c>
      <c r="F20" s="360">
        <v>1580</v>
      </c>
      <c r="G20" s="404">
        <v>1940</v>
      </c>
      <c r="H20" s="402">
        <v>1220</v>
      </c>
      <c r="I20" s="406">
        <v>2190</v>
      </c>
      <c r="J20" s="355">
        <v>1340</v>
      </c>
      <c r="K20" s="404">
        <v>2230</v>
      </c>
      <c r="L20" s="859">
        <v>1370</v>
      </c>
      <c r="M20" s="584">
        <v>2250</v>
      </c>
      <c r="N20" s="355">
        <v>1390</v>
      </c>
    </row>
    <row r="21" spans="1:18" ht="44.25" customHeight="1" thickBot="1" x14ac:dyDescent="0.25">
      <c r="A21" s="879" t="s">
        <v>243</v>
      </c>
      <c r="B21" s="585" t="s">
        <v>241</v>
      </c>
      <c r="C21" s="931">
        <v>1</v>
      </c>
      <c r="D21" s="406"/>
      <c r="E21" s="1533">
        <v>2790</v>
      </c>
      <c r="F21" s="360">
        <v>1580</v>
      </c>
      <c r="G21" s="404"/>
      <c r="H21" s="402">
        <v>1220</v>
      </c>
      <c r="I21" s="406"/>
      <c r="J21" s="355">
        <v>1340</v>
      </c>
      <c r="K21" s="404"/>
      <c r="L21" s="859">
        <v>1370</v>
      </c>
      <c r="M21" s="865"/>
      <c r="N21" s="355">
        <v>1390</v>
      </c>
    </row>
    <row r="22" spans="1:18" ht="46.5" customHeight="1" thickBot="1" x14ac:dyDescent="0.25">
      <c r="A22" s="937" t="s">
        <v>242</v>
      </c>
      <c r="B22" s="548" t="s">
        <v>68</v>
      </c>
      <c r="C22" s="925">
        <v>1</v>
      </c>
      <c r="D22" s="867"/>
      <c r="E22" s="1533">
        <v>3060</v>
      </c>
      <c r="F22" s="360">
        <v>1580</v>
      </c>
      <c r="G22" s="404"/>
      <c r="H22" s="402">
        <v>1220</v>
      </c>
      <c r="I22" s="406"/>
      <c r="J22" s="355">
        <v>1340</v>
      </c>
      <c r="K22" s="404"/>
      <c r="L22" s="859">
        <v>1370</v>
      </c>
      <c r="M22" s="865"/>
      <c r="N22" s="355">
        <v>1390</v>
      </c>
    </row>
    <row r="23" spans="1:18" ht="66" customHeight="1" thickBot="1" x14ac:dyDescent="0.25">
      <c r="A23" s="879" t="s">
        <v>133</v>
      </c>
      <c r="B23" s="585" t="s">
        <v>134</v>
      </c>
      <c r="C23" s="859">
        <v>1</v>
      </c>
      <c r="D23" s="407"/>
      <c r="E23" s="1534">
        <v>3400</v>
      </c>
      <c r="F23" s="360">
        <v>1580</v>
      </c>
      <c r="G23" s="404"/>
      <c r="H23" s="402">
        <v>1220</v>
      </c>
      <c r="I23" s="406"/>
      <c r="J23" s="355">
        <v>1340</v>
      </c>
      <c r="K23" s="404"/>
      <c r="L23" s="859">
        <v>1370</v>
      </c>
      <c r="M23" s="865"/>
      <c r="N23" s="355">
        <v>1390</v>
      </c>
    </row>
    <row r="24" spans="1:18" ht="77.25" thickBot="1" x14ac:dyDescent="0.25">
      <c r="A24" s="876" t="s">
        <v>255</v>
      </c>
      <c r="B24" s="585" t="s">
        <v>61</v>
      </c>
      <c r="C24" s="402">
        <v>1</v>
      </c>
      <c r="D24" s="406"/>
      <c r="E24" s="354">
        <v>2440</v>
      </c>
      <c r="F24" s="360"/>
      <c r="G24" s="404"/>
      <c r="H24" s="402"/>
      <c r="I24" s="406"/>
      <c r="J24" s="355"/>
      <c r="K24" s="404"/>
      <c r="L24" s="859"/>
      <c r="M24" s="584"/>
      <c r="N24" s="355"/>
      <c r="O24" s="5"/>
      <c r="P24" s="5"/>
      <c r="Q24" s="5"/>
      <c r="R24" s="5"/>
    </row>
    <row r="25" spans="1:18" ht="21" customHeight="1" thickBot="1" x14ac:dyDescent="0.3">
      <c r="A25" s="1949" t="s">
        <v>54</v>
      </c>
      <c r="B25" s="1890"/>
      <c r="C25" s="1890"/>
      <c r="D25" s="1890"/>
      <c r="E25" s="1890"/>
      <c r="F25" s="1890"/>
      <c r="G25" s="1890"/>
      <c r="H25" s="1890"/>
      <c r="I25" s="1890"/>
      <c r="J25" s="1890"/>
      <c r="K25" s="1890"/>
      <c r="L25" s="1891"/>
      <c r="M25" s="696"/>
      <c r="N25" s="697"/>
      <c r="O25" s="5"/>
      <c r="P25" s="5"/>
      <c r="Q25" s="5"/>
      <c r="R25" s="5"/>
    </row>
    <row r="26" spans="1:18" ht="69.75" customHeight="1" thickBot="1" x14ac:dyDescent="0.3">
      <c r="A26" s="524" t="s">
        <v>79</v>
      </c>
      <c r="B26" s="223" t="s">
        <v>166</v>
      </c>
      <c r="C26" s="871">
        <v>2</v>
      </c>
      <c r="D26" s="872">
        <v>3220</v>
      </c>
      <c r="E26" s="400">
        <v>4510</v>
      </c>
      <c r="F26" s="360">
        <v>1720</v>
      </c>
      <c r="G26" s="404">
        <v>2580</v>
      </c>
      <c r="H26" s="402">
        <v>1330</v>
      </c>
      <c r="I26" s="872">
        <v>2880</v>
      </c>
      <c r="J26" s="355">
        <v>1450</v>
      </c>
      <c r="K26" s="410">
        <v>2920</v>
      </c>
      <c r="L26" s="859">
        <v>1480</v>
      </c>
      <c r="M26" s="584">
        <v>3010</v>
      </c>
      <c r="N26" s="355">
        <v>1510</v>
      </c>
      <c r="O26" s="5"/>
      <c r="P26" s="5"/>
      <c r="Q26" s="5"/>
      <c r="R26" s="5"/>
    </row>
    <row r="27" spans="1:18" ht="70.5" customHeight="1" thickBot="1" x14ac:dyDescent="0.25">
      <c r="A27" s="524" t="s">
        <v>137</v>
      </c>
      <c r="B27" s="585" t="s">
        <v>172</v>
      </c>
      <c r="C27" s="874">
        <v>2</v>
      </c>
      <c r="D27" s="872">
        <v>3400</v>
      </c>
      <c r="E27" s="400">
        <v>4760</v>
      </c>
      <c r="F27" s="360">
        <v>1710</v>
      </c>
      <c r="G27" s="404">
        <v>2720</v>
      </c>
      <c r="H27" s="402">
        <v>1330</v>
      </c>
      <c r="I27" s="872">
        <v>3040</v>
      </c>
      <c r="J27" s="355">
        <v>1450</v>
      </c>
      <c r="K27" s="410">
        <v>3080</v>
      </c>
      <c r="L27" s="1538">
        <v>1480</v>
      </c>
      <c r="M27" s="584">
        <v>3180</v>
      </c>
      <c r="N27" s="355">
        <v>1510</v>
      </c>
      <c r="O27" s="5"/>
      <c r="P27" s="5"/>
      <c r="Q27" s="5"/>
      <c r="R27" s="5"/>
    </row>
    <row r="28" spans="1:18" ht="64.150000000000006" customHeight="1" thickBot="1" x14ac:dyDescent="0.25">
      <c r="A28" s="1781" t="s">
        <v>20</v>
      </c>
      <c r="B28" s="1783" t="s">
        <v>21</v>
      </c>
      <c r="C28" s="1785" t="s">
        <v>22</v>
      </c>
      <c r="D28" s="1787" t="s">
        <v>52</v>
      </c>
      <c r="E28" s="1788"/>
      <c r="F28" s="1789"/>
      <c r="G28" s="1790" t="s">
        <v>84</v>
      </c>
      <c r="H28" s="1790"/>
      <c r="I28" s="1791" t="s">
        <v>162</v>
      </c>
      <c r="J28" s="1792"/>
      <c r="K28" s="1790" t="s">
        <v>163</v>
      </c>
      <c r="L28" s="1792"/>
      <c r="M28" s="1793" t="s">
        <v>180</v>
      </c>
      <c r="N28" s="1792"/>
      <c r="O28" s="5"/>
      <c r="P28" s="5"/>
      <c r="Q28" s="5"/>
      <c r="R28" s="5"/>
    </row>
    <row r="29" spans="1:18" ht="64.150000000000006" customHeight="1" thickBot="1" x14ac:dyDescent="0.25">
      <c r="A29" s="1782"/>
      <c r="B29" s="1784"/>
      <c r="C29" s="1786"/>
      <c r="D29" s="22" t="s">
        <v>27</v>
      </c>
      <c r="E29" s="23" t="s">
        <v>26</v>
      </c>
      <c r="F29" s="24" t="s">
        <v>189</v>
      </c>
      <c r="G29" s="333" t="s">
        <v>23</v>
      </c>
      <c r="H29" s="24" t="s">
        <v>164</v>
      </c>
      <c r="I29" s="22" t="s">
        <v>23</v>
      </c>
      <c r="J29" s="24" t="s">
        <v>164</v>
      </c>
      <c r="K29" s="22" t="s">
        <v>23</v>
      </c>
      <c r="L29" s="24" t="s">
        <v>164</v>
      </c>
      <c r="M29" s="22" t="s">
        <v>23</v>
      </c>
      <c r="N29" s="24" t="s">
        <v>164</v>
      </c>
      <c r="O29" s="5"/>
      <c r="P29" s="5"/>
      <c r="Q29" s="5"/>
      <c r="R29" s="5"/>
    </row>
    <row r="30" spans="1:18" ht="36" customHeight="1" thickBot="1" x14ac:dyDescent="0.3">
      <c r="A30" s="1892" t="s">
        <v>80</v>
      </c>
      <c r="B30" s="1893"/>
      <c r="C30" s="1893"/>
      <c r="D30" s="1893"/>
      <c r="E30" s="1893"/>
      <c r="F30" s="1893"/>
      <c r="G30" s="1893"/>
      <c r="H30" s="1893"/>
      <c r="I30" s="1893"/>
      <c r="J30" s="1893"/>
      <c r="K30" s="1893"/>
      <c r="L30" s="1893"/>
      <c r="M30" s="1887"/>
      <c r="N30" s="1943"/>
      <c r="O30" s="5"/>
      <c r="P30" s="5"/>
      <c r="Q30" s="5"/>
      <c r="R30" s="5"/>
    </row>
    <row r="31" spans="1:18" ht="75.75" customHeight="1" thickBot="1" x14ac:dyDescent="0.25">
      <c r="A31" s="876" t="s">
        <v>24</v>
      </c>
      <c r="B31" s="585" t="s">
        <v>173</v>
      </c>
      <c r="C31" s="408">
        <v>2</v>
      </c>
      <c r="D31" s="406">
        <v>4420</v>
      </c>
      <c r="E31" s="354">
        <v>6190</v>
      </c>
      <c r="F31" s="360">
        <v>1970</v>
      </c>
      <c r="G31" s="404">
        <v>3550</v>
      </c>
      <c r="H31" s="402">
        <v>1510</v>
      </c>
      <c r="I31" s="406">
        <v>3920</v>
      </c>
      <c r="J31" s="360">
        <v>1660</v>
      </c>
      <c r="K31" s="404">
        <v>3970</v>
      </c>
      <c r="L31" s="402">
        <v>1720</v>
      </c>
      <c r="M31" s="584">
        <v>4120</v>
      </c>
      <c r="N31" s="355">
        <v>1650</v>
      </c>
      <c r="O31" s="5"/>
      <c r="P31" s="5"/>
      <c r="Q31" s="5"/>
      <c r="R31" s="5"/>
    </row>
    <row r="32" spans="1:18" ht="75.75" customHeight="1" thickBot="1" x14ac:dyDescent="0.25">
      <c r="A32" s="877" t="s">
        <v>14</v>
      </c>
      <c r="B32" s="585" t="s">
        <v>174</v>
      </c>
      <c r="C32" s="408">
        <v>2</v>
      </c>
      <c r="D32" s="406">
        <v>4870</v>
      </c>
      <c r="E32" s="354">
        <v>6820</v>
      </c>
      <c r="F32" s="360">
        <v>2170</v>
      </c>
      <c r="G32" s="404">
        <v>3870</v>
      </c>
      <c r="H32" s="402">
        <v>1660</v>
      </c>
      <c r="I32" s="406">
        <v>4290</v>
      </c>
      <c r="J32" s="360">
        <v>1870</v>
      </c>
      <c r="K32" s="404">
        <v>4340</v>
      </c>
      <c r="L32" s="402">
        <v>1940</v>
      </c>
      <c r="M32" s="1096">
        <v>4470</v>
      </c>
      <c r="N32" s="367">
        <v>1860</v>
      </c>
      <c r="O32" s="5"/>
      <c r="P32" s="5"/>
      <c r="Q32" s="5"/>
      <c r="R32" s="5"/>
    </row>
    <row r="33" spans="1:18" ht="73.5" customHeight="1" thickBot="1" x14ac:dyDescent="0.25">
      <c r="A33" s="879" t="s">
        <v>145</v>
      </c>
      <c r="B33" s="585" t="s">
        <v>175</v>
      </c>
      <c r="C33" s="880">
        <v>2</v>
      </c>
      <c r="D33" s="407">
        <v>5220</v>
      </c>
      <c r="E33" s="361">
        <v>7310</v>
      </c>
      <c r="F33" s="362">
        <v>2370</v>
      </c>
      <c r="G33" s="405">
        <v>4180</v>
      </c>
      <c r="H33" s="403">
        <v>1870</v>
      </c>
      <c r="I33" s="407">
        <v>4660</v>
      </c>
      <c r="J33" s="362">
        <v>2030</v>
      </c>
      <c r="K33" s="405">
        <v>4710</v>
      </c>
      <c r="L33" s="403">
        <v>2080</v>
      </c>
      <c r="M33" s="584">
        <v>4910</v>
      </c>
      <c r="N33" s="355">
        <v>2020</v>
      </c>
      <c r="O33" s="5"/>
      <c r="P33" s="5"/>
      <c r="Q33" s="5"/>
      <c r="R33" s="5"/>
    </row>
    <row r="34" spans="1:18" ht="74.25" customHeight="1" thickBot="1" x14ac:dyDescent="0.25">
      <c r="A34" s="879" t="s">
        <v>146</v>
      </c>
      <c r="B34" s="585" t="s">
        <v>175</v>
      </c>
      <c r="C34" s="880">
        <v>2</v>
      </c>
      <c r="D34" s="407">
        <v>7600</v>
      </c>
      <c r="E34" s="361">
        <v>10640</v>
      </c>
      <c r="F34" s="362">
        <v>3700</v>
      </c>
      <c r="G34" s="405">
        <v>6130</v>
      </c>
      <c r="H34" s="403">
        <v>2910</v>
      </c>
      <c r="I34" s="407">
        <v>6730</v>
      </c>
      <c r="J34" s="362">
        <v>3150</v>
      </c>
      <c r="K34" s="405">
        <v>6820</v>
      </c>
      <c r="L34" s="403">
        <v>3200</v>
      </c>
      <c r="M34" s="1397">
        <v>7170</v>
      </c>
      <c r="N34" s="389">
        <v>3230</v>
      </c>
      <c r="O34" s="5"/>
      <c r="P34" s="5"/>
      <c r="Q34" s="5"/>
      <c r="R34" s="5"/>
    </row>
    <row r="35" spans="1:18" ht="28.9" customHeight="1" x14ac:dyDescent="0.3">
      <c r="A35" s="219" t="s">
        <v>82</v>
      </c>
      <c r="B35" s="220"/>
      <c r="C35" s="220"/>
      <c r="D35" s="220"/>
      <c r="E35" s="220"/>
      <c r="F35" s="16"/>
      <c r="G35" s="16"/>
      <c r="H35" s="16"/>
      <c r="I35" s="16"/>
      <c r="J35" s="16"/>
      <c r="K35" s="16"/>
      <c r="L35" s="16"/>
      <c r="M35" s="16"/>
      <c r="N35" s="16"/>
      <c r="O35" s="5"/>
      <c r="P35" s="5"/>
      <c r="Q35" s="5"/>
      <c r="R35" s="5"/>
    </row>
    <row r="36" spans="1:18" ht="19.899999999999999" customHeight="1" x14ac:dyDescent="0.25">
      <c r="A36" s="16" t="s">
        <v>12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5"/>
      <c r="P36" s="5"/>
      <c r="Q36" s="5"/>
      <c r="R36" s="5"/>
    </row>
    <row r="37" spans="1:18" ht="20.45" customHeight="1" x14ac:dyDescent="0.25">
      <c r="A37" s="1807" t="s">
        <v>81</v>
      </c>
      <c r="B37" s="1807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27"/>
      <c r="N37" s="27"/>
      <c r="O37" s="5"/>
      <c r="P37" s="5"/>
      <c r="Q37" s="5"/>
      <c r="R37" s="5"/>
    </row>
    <row r="38" spans="1:18" ht="24.6" customHeight="1" x14ac:dyDescent="0.25">
      <c r="A38" s="16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5"/>
      <c r="P38" s="5"/>
      <c r="Q38" s="5"/>
      <c r="R38" s="5"/>
    </row>
    <row r="39" spans="1:18" ht="26.45" customHeight="1" x14ac:dyDescent="0.25">
      <c r="A39" s="16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5"/>
      <c r="P39" s="5"/>
      <c r="Q39" s="5"/>
      <c r="R39" s="5"/>
    </row>
    <row r="40" spans="1:18" ht="24" customHeight="1" x14ac:dyDescent="0.25">
      <c r="A40" s="16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5"/>
      <c r="P40" s="5"/>
      <c r="Q40" s="5"/>
      <c r="R40" s="5"/>
    </row>
    <row r="41" spans="1:18" ht="20.45" customHeight="1" x14ac:dyDescent="0.25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"/>
      <c r="P41" s="5"/>
      <c r="Q41" s="5"/>
      <c r="R41" s="5"/>
    </row>
    <row r="42" spans="1:18" ht="27" customHeight="1" x14ac:dyDescent="0.25">
      <c r="A42" s="1808" t="s">
        <v>83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27"/>
      <c r="N42" s="27"/>
      <c r="O42" s="5"/>
      <c r="P42" s="5"/>
      <c r="Q42" s="5"/>
      <c r="R42" s="5"/>
    </row>
    <row r="43" spans="1:18" ht="42" customHeight="1" x14ac:dyDescent="0.2">
      <c r="A43" s="1809" t="s">
        <v>55</v>
      </c>
      <c r="B43" s="1809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5"/>
      <c r="P43" s="5"/>
      <c r="Q43" s="5"/>
      <c r="R43" s="5"/>
    </row>
    <row r="44" spans="1:18" ht="45" customHeight="1" x14ac:dyDescent="0.2">
      <c r="A44" s="1803" t="s">
        <v>147</v>
      </c>
      <c r="B44" s="1803"/>
      <c r="C44" s="1803"/>
      <c r="D44" s="1803"/>
      <c r="E44" s="1803"/>
      <c r="F44" s="1803"/>
      <c r="G44" s="1803"/>
      <c r="H44" s="1803"/>
      <c r="I44" s="1803"/>
      <c r="J44" s="1803"/>
      <c r="K44" s="1803"/>
      <c r="L44" s="1803"/>
      <c r="M44" s="1803"/>
      <c r="N44" s="1803"/>
      <c r="O44" s="5"/>
      <c r="P44" s="5"/>
      <c r="Q44" s="5"/>
      <c r="R44" s="5"/>
    </row>
    <row r="45" spans="1:18" ht="29.45" customHeight="1" x14ac:dyDescent="0.2">
      <c r="A45" s="1803" t="s">
        <v>50</v>
      </c>
      <c r="B45" s="1803"/>
      <c r="C45" s="1803"/>
      <c r="D45" s="1803"/>
      <c r="E45" s="1803"/>
      <c r="F45" s="1803"/>
      <c r="G45" s="1803"/>
      <c r="H45" s="1803"/>
      <c r="I45" s="1803"/>
      <c r="J45" s="1803"/>
      <c r="K45" s="1803"/>
      <c r="L45" s="1803"/>
      <c r="M45" s="1803"/>
      <c r="N45" s="1803"/>
      <c r="O45" s="5"/>
      <c r="P45" s="5"/>
      <c r="Q45" s="5"/>
      <c r="R45" s="5"/>
    </row>
    <row r="46" spans="1:18" ht="56.45" customHeight="1" x14ac:dyDescent="0.2">
      <c r="A46" s="1803" t="s">
        <v>256</v>
      </c>
      <c r="B46" s="1803"/>
      <c r="C46" s="1803"/>
      <c r="D46" s="1803"/>
      <c r="E46" s="1803"/>
      <c r="F46" s="1803"/>
      <c r="G46" s="1803"/>
      <c r="H46" s="1803"/>
      <c r="I46" s="1803"/>
      <c r="J46" s="1803"/>
      <c r="K46" s="1803"/>
      <c r="L46" s="1803"/>
      <c r="M46" s="1803"/>
      <c r="N46" s="1803"/>
      <c r="O46" s="5"/>
      <c r="P46" s="5"/>
      <c r="Q46" s="5"/>
      <c r="R46" s="5"/>
    </row>
    <row r="47" spans="1:18" ht="213" customHeight="1" thickBot="1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5"/>
      <c r="P47" s="5"/>
      <c r="Q47" s="5"/>
      <c r="R47" s="5"/>
    </row>
    <row r="48" spans="1:18" ht="47.25" customHeight="1" thickBot="1" x14ac:dyDescent="0.25">
      <c r="A48" s="1781" t="s">
        <v>20</v>
      </c>
      <c r="B48" s="1783" t="s">
        <v>21</v>
      </c>
      <c r="C48" s="1783" t="s">
        <v>22</v>
      </c>
      <c r="D48" s="1793" t="s">
        <v>52</v>
      </c>
      <c r="E48" s="1790"/>
      <c r="F48" s="1842"/>
      <c r="G48" s="1793" t="s">
        <v>84</v>
      </c>
      <c r="H48" s="1842"/>
      <c r="I48" s="1793" t="s">
        <v>162</v>
      </c>
      <c r="J48" s="1842"/>
      <c r="K48" s="1793" t="s">
        <v>163</v>
      </c>
      <c r="L48" s="1792"/>
      <c r="M48" s="1793" t="s">
        <v>180</v>
      </c>
      <c r="N48" s="1792"/>
      <c r="O48" s="5"/>
      <c r="P48" s="5"/>
      <c r="Q48" s="5"/>
      <c r="R48" s="5"/>
    </row>
    <row r="49" spans="1:18" ht="57.6" customHeight="1" thickBot="1" x14ac:dyDescent="0.25">
      <c r="A49" s="1782"/>
      <c r="B49" s="1784"/>
      <c r="C49" s="1830"/>
      <c r="D49" s="22" t="s">
        <v>27</v>
      </c>
      <c r="E49" s="23" t="s">
        <v>26</v>
      </c>
      <c r="F49" s="24" t="s">
        <v>129</v>
      </c>
      <c r="G49" s="333" t="s">
        <v>23</v>
      </c>
      <c r="H49" s="24" t="s">
        <v>164</v>
      </c>
      <c r="I49" s="22" t="s">
        <v>23</v>
      </c>
      <c r="J49" s="24" t="s">
        <v>164</v>
      </c>
      <c r="K49" s="22" t="s">
        <v>23</v>
      </c>
      <c r="L49" s="24" t="s">
        <v>164</v>
      </c>
      <c r="M49" s="22" t="s">
        <v>23</v>
      </c>
      <c r="N49" s="24" t="s">
        <v>164</v>
      </c>
      <c r="O49" s="5"/>
      <c r="P49" s="5"/>
      <c r="Q49" s="5"/>
      <c r="R49" s="5"/>
    </row>
    <row r="50" spans="1:18" ht="33" customHeight="1" thickBot="1" x14ac:dyDescent="0.25">
      <c r="A50" s="1827" t="s">
        <v>92</v>
      </c>
      <c r="B50" s="1828"/>
      <c r="C50" s="1828"/>
      <c r="D50" s="1828"/>
      <c r="E50" s="1828"/>
      <c r="F50" s="1828"/>
      <c r="G50" s="1828"/>
      <c r="H50" s="1828"/>
      <c r="I50" s="1828"/>
      <c r="J50" s="1828"/>
      <c r="K50" s="1828"/>
      <c r="L50" s="1828"/>
      <c r="M50" s="1828"/>
      <c r="N50" s="1829"/>
      <c r="O50" s="5"/>
      <c r="P50" s="5"/>
      <c r="Q50" s="5"/>
      <c r="R50" s="5"/>
    </row>
    <row r="51" spans="1:18" ht="21" customHeight="1" thickBot="1" x14ac:dyDescent="0.25">
      <c r="A51" s="1800" t="s">
        <v>30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2"/>
      <c r="O51" s="5"/>
      <c r="P51" s="5"/>
      <c r="Q51" s="5"/>
      <c r="R51" s="5"/>
    </row>
    <row r="52" spans="1:18" ht="77.25" thickBot="1" x14ac:dyDescent="0.25">
      <c r="A52" s="40" t="s">
        <v>46</v>
      </c>
      <c r="B52" s="1227" t="s">
        <v>89</v>
      </c>
      <c r="C52" s="1412">
        <v>2</v>
      </c>
      <c r="D52" s="407">
        <v>3310</v>
      </c>
      <c r="E52" s="361">
        <v>4470</v>
      </c>
      <c r="F52" s="360">
        <v>2660</v>
      </c>
      <c r="G52" s="404">
        <v>2680</v>
      </c>
      <c r="H52" s="402">
        <v>2130</v>
      </c>
      <c r="I52" s="406">
        <v>2910</v>
      </c>
      <c r="J52" s="360">
        <v>2250</v>
      </c>
      <c r="K52" s="404">
        <v>2950</v>
      </c>
      <c r="L52" s="402">
        <v>2280</v>
      </c>
      <c r="M52" s="406">
        <v>3140</v>
      </c>
      <c r="N52" s="360">
        <v>2470</v>
      </c>
      <c r="O52" s="5"/>
      <c r="P52" s="5"/>
      <c r="Q52" s="5"/>
      <c r="R52" s="5"/>
    </row>
    <row r="53" spans="1:18" ht="64.5" thickBot="1" x14ac:dyDescent="0.25">
      <c r="A53" s="879" t="s">
        <v>44</v>
      </c>
      <c r="B53" s="585" t="s">
        <v>88</v>
      </c>
      <c r="C53" s="1411">
        <v>2</v>
      </c>
      <c r="D53" s="1099">
        <v>3520</v>
      </c>
      <c r="E53" s="1239">
        <v>4750</v>
      </c>
      <c r="F53" s="1240">
        <v>2660</v>
      </c>
      <c r="G53" s="406">
        <v>2850</v>
      </c>
      <c r="H53" s="1498">
        <v>2130</v>
      </c>
      <c r="I53" s="1098">
        <v>3100</v>
      </c>
      <c r="J53" s="1216">
        <v>2250</v>
      </c>
      <c r="K53" s="406">
        <v>3140</v>
      </c>
      <c r="L53" s="1498">
        <v>2280</v>
      </c>
      <c r="M53" s="1099">
        <v>3330</v>
      </c>
      <c r="N53" s="1240">
        <v>2470</v>
      </c>
      <c r="O53" s="5"/>
      <c r="P53" s="5"/>
      <c r="Q53" s="5"/>
      <c r="R53" s="5"/>
    </row>
    <row r="54" spans="1:18" ht="43.5" customHeight="1" thickBot="1" x14ac:dyDescent="0.25">
      <c r="A54" s="879" t="s">
        <v>243</v>
      </c>
      <c r="B54" s="585" t="s">
        <v>241</v>
      </c>
      <c r="C54" s="1411">
        <v>1</v>
      </c>
      <c r="D54" s="187"/>
      <c r="E54" s="1534">
        <v>3870</v>
      </c>
      <c r="F54" s="360">
        <v>2660</v>
      </c>
      <c r="G54" s="404"/>
      <c r="H54" s="402">
        <v>2130</v>
      </c>
      <c r="I54" s="406"/>
      <c r="J54" s="360">
        <v>2250</v>
      </c>
      <c r="K54" s="404"/>
      <c r="L54" s="402">
        <v>2280</v>
      </c>
      <c r="M54" s="406"/>
      <c r="N54" s="360">
        <v>2470</v>
      </c>
      <c r="O54" s="5"/>
      <c r="P54" s="5"/>
      <c r="Q54" s="5"/>
      <c r="R54" s="5"/>
    </row>
    <row r="55" spans="1:18" ht="51.75" thickBot="1" x14ac:dyDescent="0.25">
      <c r="A55" s="879" t="s">
        <v>242</v>
      </c>
      <c r="B55" s="585" t="s">
        <v>68</v>
      </c>
      <c r="C55" s="1411">
        <v>1</v>
      </c>
      <c r="D55" s="1233"/>
      <c r="E55" s="1535">
        <v>4140</v>
      </c>
      <c r="F55" s="1240">
        <v>2660</v>
      </c>
      <c r="G55" s="1098"/>
      <c r="H55" s="1241">
        <v>2130</v>
      </c>
      <c r="I55" s="1099"/>
      <c r="J55" s="1240">
        <v>2250</v>
      </c>
      <c r="K55" s="1098"/>
      <c r="L55" s="1241">
        <v>2280</v>
      </c>
      <c r="M55" s="1099"/>
      <c r="N55" s="1240">
        <v>2470</v>
      </c>
      <c r="O55" s="5"/>
      <c r="P55" s="5"/>
      <c r="Q55" s="5"/>
      <c r="R55" s="5"/>
    </row>
    <row r="56" spans="1:18" ht="72.75" customHeight="1" thickBot="1" x14ac:dyDescent="0.25">
      <c r="A56" s="1231" t="s">
        <v>165</v>
      </c>
      <c r="B56" s="550" t="s">
        <v>134</v>
      </c>
      <c r="C56" s="284">
        <v>1</v>
      </c>
      <c r="D56" s="407"/>
      <c r="E56" s="1534">
        <v>4480</v>
      </c>
      <c r="F56" s="360">
        <v>2660</v>
      </c>
      <c r="G56" s="404"/>
      <c r="H56" s="402">
        <v>2130</v>
      </c>
      <c r="I56" s="406"/>
      <c r="J56" s="360">
        <v>2250</v>
      </c>
      <c r="K56" s="404"/>
      <c r="L56" s="402">
        <v>2280</v>
      </c>
      <c r="M56" s="406"/>
      <c r="N56" s="360">
        <v>2470</v>
      </c>
      <c r="O56" s="5"/>
      <c r="P56" s="5"/>
      <c r="Q56" s="5"/>
      <c r="R56" s="5"/>
    </row>
    <row r="57" spans="1:18" ht="77.25" thickBot="1" x14ac:dyDescent="0.25">
      <c r="A57" s="876" t="s">
        <v>255</v>
      </c>
      <c r="B57" s="1218" t="s">
        <v>61</v>
      </c>
      <c r="C57" s="1411">
        <v>1</v>
      </c>
      <c r="D57" s="187"/>
      <c r="E57" s="361">
        <v>3520</v>
      </c>
      <c r="F57" s="360"/>
      <c r="G57" s="404"/>
      <c r="H57" s="402"/>
      <c r="I57" s="406"/>
      <c r="J57" s="360"/>
      <c r="K57" s="404"/>
      <c r="L57" s="402"/>
      <c r="M57" s="406"/>
      <c r="N57" s="360"/>
      <c r="O57" s="5"/>
      <c r="P57" s="5"/>
      <c r="Q57" s="5"/>
      <c r="R57" s="5"/>
    </row>
    <row r="58" spans="1:18" ht="48" customHeight="1" thickBot="1" x14ac:dyDescent="0.25">
      <c r="A58" s="1781" t="s">
        <v>20</v>
      </c>
      <c r="B58" s="1783" t="s">
        <v>21</v>
      </c>
      <c r="C58" s="1783" t="s">
        <v>22</v>
      </c>
      <c r="D58" s="1793" t="s">
        <v>52</v>
      </c>
      <c r="E58" s="1790"/>
      <c r="F58" s="1842"/>
      <c r="G58" s="1793" t="s">
        <v>84</v>
      </c>
      <c r="H58" s="1842"/>
      <c r="I58" s="1793" t="s">
        <v>162</v>
      </c>
      <c r="J58" s="1842"/>
      <c r="K58" s="1793" t="s">
        <v>163</v>
      </c>
      <c r="L58" s="1792"/>
      <c r="M58" s="1793" t="s">
        <v>180</v>
      </c>
      <c r="N58" s="1792"/>
      <c r="O58" s="5"/>
      <c r="P58" s="5"/>
      <c r="Q58" s="5"/>
      <c r="R58" s="5"/>
    </row>
    <row r="59" spans="1:18" ht="48.75" thickBot="1" x14ac:dyDescent="0.25">
      <c r="A59" s="1782"/>
      <c r="B59" s="1784"/>
      <c r="C59" s="1830"/>
      <c r="D59" s="22" t="s">
        <v>27</v>
      </c>
      <c r="E59" s="23" t="s">
        <v>26</v>
      </c>
      <c r="F59" s="24" t="s">
        <v>129</v>
      </c>
      <c r="G59" s="333" t="s">
        <v>23</v>
      </c>
      <c r="H59" s="24" t="s">
        <v>164</v>
      </c>
      <c r="I59" s="22" t="s">
        <v>23</v>
      </c>
      <c r="J59" s="24" t="s">
        <v>164</v>
      </c>
      <c r="K59" s="22" t="s">
        <v>23</v>
      </c>
      <c r="L59" s="24" t="s">
        <v>164</v>
      </c>
      <c r="M59" s="22" t="s">
        <v>23</v>
      </c>
      <c r="N59" s="24" t="s">
        <v>164</v>
      </c>
      <c r="O59" s="5"/>
      <c r="P59" s="5"/>
      <c r="Q59" s="5"/>
      <c r="R59" s="5"/>
    </row>
    <row r="60" spans="1:18" ht="24" customHeight="1" thickBot="1" x14ac:dyDescent="0.25">
      <c r="A60" s="1878" t="s">
        <v>54</v>
      </c>
      <c r="B60" s="1879"/>
      <c r="C60" s="1879"/>
      <c r="D60" s="1879"/>
      <c r="E60" s="1879"/>
      <c r="F60" s="1879"/>
      <c r="G60" s="1879"/>
      <c r="H60" s="1879"/>
      <c r="I60" s="1879"/>
      <c r="J60" s="1879"/>
      <c r="K60" s="1879"/>
      <c r="L60" s="1879"/>
      <c r="M60" s="777"/>
      <c r="N60" s="778"/>
      <c r="O60" s="5"/>
      <c r="P60" s="5"/>
      <c r="Q60" s="5"/>
      <c r="R60" s="5"/>
    </row>
    <row r="61" spans="1:18" ht="55.15" customHeight="1" thickBot="1" x14ac:dyDescent="0.25">
      <c r="A61" s="584" t="s">
        <v>51</v>
      </c>
      <c r="B61" s="585" t="s">
        <v>166</v>
      </c>
      <c r="C61" s="859">
        <v>2</v>
      </c>
      <c r="D61" s="954">
        <v>4300</v>
      </c>
      <c r="E61" s="1497">
        <v>6050</v>
      </c>
      <c r="F61" s="365">
        <v>2800</v>
      </c>
      <c r="G61" s="934">
        <v>3490</v>
      </c>
      <c r="H61" s="935">
        <v>2240</v>
      </c>
      <c r="I61" s="936">
        <v>3790</v>
      </c>
      <c r="J61" s="365">
        <v>2360</v>
      </c>
      <c r="K61" s="934">
        <v>3830</v>
      </c>
      <c r="L61" s="935">
        <v>2390</v>
      </c>
      <c r="M61" s="936">
        <v>4090</v>
      </c>
      <c r="N61" s="365">
        <v>2590</v>
      </c>
      <c r="O61" s="5"/>
      <c r="P61" s="5"/>
      <c r="Q61" s="5"/>
      <c r="R61" s="5"/>
    </row>
    <row r="62" spans="1:18" ht="66.75" customHeight="1" thickBot="1" x14ac:dyDescent="0.25">
      <c r="A62" s="1397" t="s">
        <v>136</v>
      </c>
      <c r="B62" s="1264" t="s">
        <v>167</v>
      </c>
      <c r="C62" s="1413">
        <v>2</v>
      </c>
      <c r="D62" s="407">
        <v>4480</v>
      </c>
      <c r="E62" s="361">
        <v>6280</v>
      </c>
      <c r="F62" s="360">
        <v>2790</v>
      </c>
      <c r="G62" s="404">
        <v>3630</v>
      </c>
      <c r="H62" s="402">
        <v>2240</v>
      </c>
      <c r="I62" s="406">
        <v>3950</v>
      </c>
      <c r="J62" s="360">
        <v>2360</v>
      </c>
      <c r="K62" s="404">
        <v>3990</v>
      </c>
      <c r="L62" s="402">
        <v>2390</v>
      </c>
      <c r="M62" s="406">
        <v>4260</v>
      </c>
      <c r="N62" s="360">
        <v>2590</v>
      </c>
      <c r="O62" s="5"/>
      <c r="P62" s="5"/>
      <c r="Q62" s="5"/>
      <c r="R62" s="5"/>
    </row>
    <row r="63" spans="1:18" ht="28.15" customHeight="1" thickBot="1" x14ac:dyDescent="0.25">
      <c r="A63" s="1819" t="s">
        <v>95</v>
      </c>
      <c r="B63" s="1820"/>
      <c r="C63" s="1820"/>
      <c r="D63" s="1820"/>
      <c r="E63" s="1820"/>
      <c r="F63" s="1820"/>
      <c r="G63" s="1820"/>
      <c r="H63" s="1820"/>
      <c r="I63" s="1820"/>
      <c r="J63" s="1820"/>
      <c r="K63" s="1820"/>
      <c r="L63" s="1820"/>
      <c r="M63" s="1820"/>
      <c r="N63" s="1821"/>
      <c r="O63" s="5"/>
      <c r="P63" s="5"/>
      <c r="Q63" s="5"/>
      <c r="R63" s="5"/>
    </row>
    <row r="64" spans="1:18" ht="63.75" customHeight="1" thickBot="1" x14ac:dyDescent="0.25">
      <c r="A64" s="954" t="s">
        <v>15</v>
      </c>
      <c r="B64" s="919" t="s">
        <v>168</v>
      </c>
      <c r="C64" s="972">
        <v>2</v>
      </c>
      <c r="D64" s="407">
        <v>5500</v>
      </c>
      <c r="E64" s="361">
        <v>7700</v>
      </c>
      <c r="F64" s="362">
        <v>3050</v>
      </c>
      <c r="G64" s="405">
        <v>4460</v>
      </c>
      <c r="H64" s="403">
        <v>2420</v>
      </c>
      <c r="I64" s="407">
        <v>4830</v>
      </c>
      <c r="J64" s="360">
        <v>2570</v>
      </c>
      <c r="K64" s="405">
        <v>4880</v>
      </c>
      <c r="L64" s="403">
        <v>2630</v>
      </c>
      <c r="M64" s="407">
        <v>5200</v>
      </c>
      <c r="N64" s="362">
        <v>2730</v>
      </c>
      <c r="O64" s="5"/>
      <c r="P64" s="5"/>
      <c r="Q64" s="5"/>
      <c r="R64" s="5"/>
    </row>
    <row r="65" spans="1:18" ht="63.75" customHeight="1" thickBot="1" x14ac:dyDescent="0.25">
      <c r="A65" s="407" t="s">
        <v>14</v>
      </c>
      <c r="B65" s="585" t="s">
        <v>169</v>
      </c>
      <c r="C65" s="971">
        <v>2</v>
      </c>
      <c r="D65" s="1415">
        <v>5950</v>
      </c>
      <c r="E65" s="1416">
        <v>8300</v>
      </c>
      <c r="F65" s="1417">
        <v>3250</v>
      </c>
      <c r="G65" s="1418">
        <v>4780</v>
      </c>
      <c r="H65" s="1416">
        <v>2570</v>
      </c>
      <c r="I65" s="1415">
        <v>5200</v>
      </c>
      <c r="J65" s="1417">
        <v>2780</v>
      </c>
      <c r="K65" s="1418">
        <v>5250</v>
      </c>
      <c r="L65" s="1416">
        <v>2850</v>
      </c>
      <c r="M65" s="1415">
        <v>5550</v>
      </c>
      <c r="N65" s="1417">
        <v>2940</v>
      </c>
      <c r="O65" s="5"/>
      <c r="P65" s="5"/>
      <c r="Q65" s="5"/>
      <c r="R65" s="5"/>
    </row>
    <row r="66" spans="1:18" ht="71.25" customHeight="1" thickBot="1" x14ac:dyDescent="0.25">
      <c r="A66" s="1473" t="s">
        <v>145</v>
      </c>
      <c r="B66" s="1478" t="s">
        <v>170</v>
      </c>
      <c r="C66" s="971">
        <v>2</v>
      </c>
      <c r="D66" s="407">
        <v>6300</v>
      </c>
      <c r="E66" s="361">
        <v>8800</v>
      </c>
      <c r="F66" s="362">
        <v>3450</v>
      </c>
      <c r="G66" s="405">
        <v>5090</v>
      </c>
      <c r="H66" s="403">
        <v>2780</v>
      </c>
      <c r="I66" s="407">
        <v>5570</v>
      </c>
      <c r="J66" s="362">
        <v>2940</v>
      </c>
      <c r="K66" s="405">
        <v>5620</v>
      </c>
      <c r="L66" s="403">
        <v>5990</v>
      </c>
      <c r="M66" s="407">
        <v>5990</v>
      </c>
      <c r="N66" s="362">
        <v>3100</v>
      </c>
      <c r="O66" s="5"/>
      <c r="P66" s="5"/>
      <c r="Q66" s="5"/>
      <c r="R66" s="5"/>
    </row>
    <row r="67" spans="1:18" ht="64.5" customHeight="1" thickBot="1" x14ac:dyDescent="0.25">
      <c r="A67" s="584" t="s">
        <v>146</v>
      </c>
      <c r="B67" s="1264" t="s">
        <v>171</v>
      </c>
      <c r="C67" s="1474">
        <v>2</v>
      </c>
      <c r="D67" s="1262">
        <v>8680</v>
      </c>
      <c r="E67" s="1414">
        <v>12160</v>
      </c>
      <c r="F67" s="1475">
        <v>4780</v>
      </c>
      <c r="G67" s="1476">
        <v>7040</v>
      </c>
      <c r="H67" s="1477">
        <v>3820</v>
      </c>
      <c r="I67" s="1262">
        <v>7640</v>
      </c>
      <c r="J67" s="1475">
        <v>4060</v>
      </c>
      <c r="K67" s="1476">
        <v>7730</v>
      </c>
      <c r="L67" s="1477">
        <v>4110</v>
      </c>
      <c r="M67" s="1262">
        <v>8250</v>
      </c>
      <c r="N67" s="1475">
        <v>4310</v>
      </c>
      <c r="O67" s="5"/>
      <c r="P67" s="5"/>
      <c r="Q67" s="5"/>
      <c r="R67" s="5"/>
    </row>
    <row r="68" spans="1:18" ht="34.9" customHeight="1" x14ac:dyDescent="0.25">
      <c r="A68" s="1869" t="s">
        <v>93</v>
      </c>
      <c r="B68" s="1870"/>
      <c r="C68" s="1870"/>
      <c r="D68" s="1870"/>
      <c r="E68" s="1870"/>
      <c r="F68" s="1870"/>
      <c r="G68" s="1870"/>
      <c r="H68" s="1870"/>
      <c r="I68" s="1870"/>
      <c r="J68" s="1870"/>
      <c r="K68" s="1870"/>
      <c r="L68" s="1870"/>
      <c r="M68" s="79"/>
      <c r="N68" s="79"/>
      <c r="O68" s="5"/>
      <c r="P68" s="5"/>
      <c r="Q68" s="5"/>
      <c r="R68" s="5"/>
    </row>
    <row r="69" spans="1:18" ht="19.899999999999999" customHeight="1" x14ac:dyDescent="0.25">
      <c r="A69" s="16" t="s">
        <v>12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5"/>
      <c r="P69" s="5"/>
      <c r="Q69" s="5"/>
      <c r="R69" s="5"/>
    </row>
    <row r="70" spans="1:18" ht="19.899999999999999" customHeight="1" x14ac:dyDescent="0.25">
      <c r="A70" s="1807" t="s">
        <v>81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  <c r="O70" s="5"/>
      <c r="P70" s="5"/>
      <c r="Q70" s="5"/>
      <c r="R70" s="5"/>
    </row>
    <row r="71" spans="1:18" ht="17.45" customHeight="1" x14ac:dyDescent="0.25">
      <c r="A71" s="27" t="s">
        <v>36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5"/>
      <c r="P71" s="5"/>
      <c r="Q71" s="5"/>
      <c r="R71" s="5"/>
    </row>
    <row r="72" spans="1:18" ht="20.45" customHeight="1" x14ac:dyDescent="0.25">
      <c r="A72" s="16" t="s">
        <v>10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5"/>
      <c r="P72" s="5"/>
      <c r="Q72" s="5"/>
      <c r="R72" s="5"/>
    </row>
    <row r="73" spans="1:18" ht="19.149999999999999" customHeight="1" x14ac:dyDescent="0.25">
      <c r="A73" s="16" t="s">
        <v>11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5"/>
      <c r="P73" s="5"/>
      <c r="Q73" s="5"/>
      <c r="R73" s="5"/>
    </row>
    <row r="74" spans="1:18" ht="18.600000000000001" customHeight="1" x14ac:dyDescent="0.25">
      <c r="A74" s="16" t="s">
        <v>49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5"/>
      <c r="P74" s="5"/>
      <c r="Q74" s="5"/>
      <c r="R74" s="5"/>
    </row>
    <row r="75" spans="1:18" ht="21" customHeight="1" x14ac:dyDescent="0.25">
      <c r="A75" s="1808" t="s">
        <v>83</v>
      </c>
      <c r="B75" s="1807"/>
      <c r="C75" s="1807"/>
      <c r="D75" s="1807"/>
      <c r="E75" s="1807"/>
      <c r="F75" s="1807"/>
      <c r="G75" s="1807"/>
      <c r="H75" s="1807"/>
      <c r="I75" s="1807"/>
      <c r="J75" s="1807"/>
      <c r="K75" s="1807"/>
      <c r="L75" s="1807"/>
      <c r="M75" s="27"/>
      <c r="N75" s="27"/>
      <c r="O75" s="5"/>
      <c r="P75" s="5"/>
      <c r="Q75" s="5"/>
      <c r="R75" s="5"/>
    </row>
    <row r="76" spans="1:18" ht="26.45" customHeight="1" x14ac:dyDescent="0.2">
      <c r="A76" s="1880" t="s">
        <v>37</v>
      </c>
      <c r="B76" s="1880"/>
      <c r="C76" s="1880"/>
      <c r="D76" s="1880"/>
      <c r="E76" s="1880"/>
      <c r="F76" s="1880"/>
      <c r="G76" s="1880"/>
      <c r="H76" s="1880"/>
      <c r="I76" s="1880"/>
      <c r="J76" s="1880"/>
      <c r="K76" s="1880"/>
      <c r="L76" s="1880"/>
      <c r="M76" s="77"/>
      <c r="N76" s="77"/>
      <c r="O76" s="5"/>
      <c r="P76" s="5"/>
      <c r="Q76" s="5"/>
      <c r="R76" s="5"/>
    </row>
    <row r="77" spans="1:18" ht="33.75" customHeight="1" x14ac:dyDescent="0.25">
      <c r="A77" s="17"/>
      <c r="B77" s="1831" t="s">
        <v>276</v>
      </c>
      <c r="C77" s="1831"/>
      <c r="D77" s="1831"/>
      <c r="E77" s="1831"/>
      <c r="F77" s="1831"/>
      <c r="G77" s="1831"/>
      <c r="H77" s="1831"/>
      <c r="I77" s="1831"/>
      <c r="J77" s="1831"/>
      <c r="K77" s="1831"/>
      <c r="L77" s="1831"/>
      <c r="M77" s="17" t="s">
        <v>219</v>
      </c>
      <c r="N77" s="17"/>
      <c r="O77" s="5"/>
      <c r="P77" s="5"/>
      <c r="Q77" s="5"/>
      <c r="R77" s="5"/>
    </row>
    <row r="78" spans="1:18" ht="15.75" customHeight="1" x14ac:dyDescent="0.25">
      <c r="A78" s="17"/>
      <c r="B78" s="1831" t="s">
        <v>176</v>
      </c>
      <c r="C78" s="1831"/>
      <c r="D78" s="1831"/>
      <c r="E78" s="1831"/>
      <c r="F78" s="1831"/>
      <c r="G78" s="1831"/>
      <c r="H78" s="1831"/>
      <c r="I78" s="1831"/>
      <c r="J78" s="1831"/>
      <c r="K78" s="1831"/>
      <c r="L78" s="1831"/>
      <c r="M78" s="17"/>
      <c r="N78" s="17"/>
      <c r="O78" s="5"/>
      <c r="P78" s="5"/>
      <c r="Q78" s="5"/>
      <c r="R78" s="5"/>
    </row>
    <row r="79" spans="1:18" ht="32.25" customHeight="1" x14ac:dyDescent="0.25">
      <c r="A79" s="17"/>
      <c r="B79" s="1831" t="s">
        <v>277</v>
      </c>
      <c r="C79" s="1831"/>
      <c r="D79" s="1831"/>
      <c r="E79" s="1831"/>
      <c r="F79" s="1831"/>
      <c r="G79" s="1831"/>
      <c r="H79" s="1831"/>
      <c r="I79" s="1831"/>
      <c r="J79" s="1831"/>
      <c r="K79" s="1831"/>
      <c r="L79" s="1831"/>
      <c r="M79" s="17"/>
      <c r="N79" s="17"/>
      <c r="O79" s="5"/>
      <c r="P79" s="5"/>
      <c r="Q79" s="5"/>
      <c r="R79" s="5"/>
    </row>
    <row r="80" spans="1:18" ht="32.25" customHeight="1" x14ac:dyDescent="0.25">
      <c r="A80" s="17"/>
      <c r="B80" s="1831" t="s">
        <v>278</v>
      </c>
      <c r="C80" s="1831"/>
      <c r="D80" s="1831"/>
      <c r="E80" s="1831"/>
      <c r="F80" s="1831"/>
      <c r="G80" s="1831"/>
      <c r="H80" s="1831"/>
      <c r="I80" s="1831"/>
      <c r="J80" s="1831"/>
      <c r="K80" s="1831"/>
      <c r="L80" s="1831"/>
      <c r="M80" s="17"/>
      <c r="N80" s="17"/>
      <c r="O80" s="5"/>
      <c r="P80" s="5"/>
      <c r="Q80" s="5"/>
      <c r="R80" s="5"/>
    </row>
    <row r="81" spans="1:18" ht="32.25" customHeight="1" x14ac:dyDescent="0.25">
      <c r="A81" s="17"/>
      <c r="B81" s="1831" t="s">
        <v>279</v>
      </c>
      <c r="C81" s="1831"/>
      <c r="D81" s="1831"/>
      <c r="E81" s="1831"/>
      <c r="F81" s="1831"/>
      <c r="G81" s="1831"/>
      <c r="H81" s="1831"/>
      <c r="I81" s="1831"/>
      <c r="J81" s="1831"/>
      <c r="K81" s="1831"/>
      <c r="L81" s="1831"/>
      <c r="M81" s="17"/>
      <c r="N81" s="17"/>
      <c r="O81" s="5"/>
      <c r="P81" s="5"/>
      <c r="Q81" s="5"/>
      <c r="R81" s="5"/>
    </row>
    <row r="82" spans="1:18" ht="32.25" customHeight="1" x14ac:dyDescent="0.25">
      <c r="A82" s="17"/>
      <c r="B82" s="1831" t="s">
        <v>280</v>
      </c>
      <c r="C82" s="1831"/>
      <c r="D82" s="1831"/>
      <c r="E82" s="1831"/>
      <c r="F82" s="1831"/>
      <c r="G82" s="1831"/>
      <c r="H82" s="1831"/>
      <c r="I82" s="1831"/>
      <c r="J82" s="1831"/>
      <c r="K82" s="1831"/>
      <c r="L82" s="1831"/>
      <c r="M82" s="17"/>
      <c r="N82" s="17"/>
      <c r="O82" s="5"/>
      <c r="P82" s="5"/>
      <c r="Q82" s="5"/>
      <c r="R82" s="5"/>
    </row>
    <row r="83" spans="1:18" ht="22.5" customHeight="1" x14ac:dyDescent="0.25">
      <c r="A83" s="1832" t="s">
        <v>2</v>
      </c>
      <c r="B83" s="1832"/>
      <c r="C83" s="1832"/>
      <c r="D83" s="1832"/>
      <c r="E83" s="1832"/>
      <c r="F83" s="1832"/>
      <c r="G83" s="1832"/>
      <c r="H83" s="1832"/>
      <c r="I83" s="1832"/>
      <c r="J83" s="1832"/>
      <c r="K83" s="1832"/>
      <c r="L83" s="1832"/>
      <c r="M83" s="73"/>
      <c r="N83" s="73"/>
      <c r="O83" s="5"/>
      <c r="P83" s="5"/>
      <c r="Q83" s="5"/>
      <c r="R83" s="5"/>
    </row>
    <row r="84" spans="1:18" ht="30.75" customHeight="1" x14ac:dyDescent="0.2">
      <c r="A84" s="1833" t="s">
        <v>187</v>
      </c>
      <c r="B84" s="1833"/>
      <c r="C84" s="1833"/>
      <c r="D84" s="1833"/>
      <c r="E84" s="1833"/>
      <c r="F84" s="1833"/>
      <c r="G84" s="1833"/>
      <c r="H84" s="1833"/>
      <c r="I84" s="1833"/>
      <c r="J84" s="1833"/>
      <c r="K84" s="1833"/>
      <c r="L84" s="1833"/>
      <c r="M84" s="1833"/>
      <c r="N84" s="1833"/>
      <c r="O84" s="5"/>
      <c r="P84" s="5"/>
      <c r="Q84" s="5"/>
      <c r="R84" s="5"/>
    </row>
    <row r="85" spans="1:18" ht="18" customHeight="1" x14ac:dyDescent="0.2">
      <c r="A85" s="1833" t="s">
        <v>281</v>
      </c>
      <c r="B85" s="1833"/>
      <c r="C85" s="1833"/>
      <c r="D85" s="1833"/>
      <c r="E85" s="1833"/>
      <c r="F85" s="1833"/>
      <c r="G85" s="1833"/>
      <c r="H85" s="1833"/>
      <c r="I85" s="1833"/>
      <c r="J85" s="1833"/>
      <c r="K85" s="1833"/>
      <c r="L85" s="1833"/>
      <c r="M85" s="1833"/>
      <c r="N85" s="1833"/>
      <c r="O85" s="5"/>
      <c r="P85" s="5"/>
      <c r="Q85" s="5"/>
      <c r="R85" s="5"/>
    </row>
    <row r="86" spans="1:18" ht="61.9" customHeight="1" x14ac:dyDescent="0.2">
      <c r="A86" s="1833" t="s">
        <v>253</v>
      </c>
      <c r="B86" s="1833"/>
      <c r="C86" s="1833"/>
      <c r="D86" s="1833"/>
      <c r="E86" s="1833"/>
      <c r="F86" s="1833"/>
      <c r="G86" s="1833"/>
      <c r="H86" s="1833"/>
      <c r="I86" s="1833"/>
      <c r="J86" s="1833"/>
      <c r="K86" s="1833"/>
      <c r="L86" s="1833"/>
      <c r="M86" s="1833"/>
      <c r="N86" s="1833"/>
      <c r="O86" s="5"/>
      <c r="P86" s="5"/>
      <c r="Q86" s="5"/>
      <c r="R86" s="5"/>
    </row>
    <row r="87" spans="1:18" ht="33.6" customHeight="1" x14ac:dyDescent="0.2">
      <c r="A87" s="1833" t="s">
        <v>50</v>
      </c>
      <c r="B87" s="1833"/>
      <c r="C87" s="1833"/>
      <c r="D87" s="1833"/>
      <c r="E87" s="1833"/>
      <c r="F87" s="1833"/>
      <c r="G87" s="1833"/>
      <c r="H87" s="1833"/>
      <c r="I87" s="1833"/>
      <c r="J87" s="1833"/>
      <c r="K87" s="1833"/>
      <c r="L87" s="1833"/>
      <c r="M87" s="1833"/>
      <c r="N87" s="1833"/>
      <c r="O87" s="5"/>
      <c r="P87" s="5"/>
      <c r="Q87" s="5"/>
      <c r="R87" s="5"/>
    </row>
    <row r="88" spans="1:18" ht="63" customHeight="1" x14ac:dyDescent="0.2">
      <c r="A88" s="1833" t="s">
        <v>275</v>
      </c>
      <c r="B88" s="1833"/>
      <c r="C88" s="1833"/>
      <c r="D88" s="1833"/>
      <c r="E88" s="1833"/>
      <c r="F88" s="1833"/>
      <c r="G88" s="1833"/>
      <c r="H88" s="1833"/>
      <c r="I88" s="1833"/>
      <c r="J88" s="1833"/>
      <c r="K88" s="1833"/>
      <c r="L88" s="1833"/>
      <c r="M88" s="1833"/>
      <c r="N88" s="1833"/>
      <c r="O88" s="5"/>
      <c r="P88" s="5"/>
      <c r="Q88" s="5"/>
      <c r="R88" s="5"/>
    </row>
    <row r="89" spans="1:18" ht="53.25" customHeight="1" x14ac:dyDescent="0.2">
      <c r="A89" s="1833" t="s">
        <v>274</v>
      </c>
      <c r="B89" s="1833"/>
      <c r="C89" s="1833"/>
      <c r="D89" s="1833"/>
      <c r="E89" s="1833"/>
      <c r="F89" s="1833"/>
      <c r="G89" s="1833"/>
      <c r="H89" s="1833"/>
      <c r="I89" s="1833"/>
      <c r="J89" s="1833"/>
      <c r="K89" s="1833"/>
      <c r="L89" s="1833"/>
      <c r="M89" s="1833"/>
      <c r="N89" s="1833"/>
      <c r="O89" s="5"/>
      <c r="P89" s="5"/>
      <c r="Q89" s="5"/>
      <c r="R89" s="5"/>
    </row>
    <row r="90" spans="1:18" ht="35.450000000000003" customHeight="1" x14ac:dyDescent="0.2">
      <c r="A90" s="1833" t="s">
        <v>236</v>
      </c>
      <c r="B90" s="1833"/>
      <c r="C90" s="1833"/>
      <c r="D90" s="1833"/>
      <c r="E90" s="1833"/>
      <c r="F90" s="1833"/>
      <c r="G90" s="1833"/>
      <c r="H90" s="1833"/>
      <c r="I90" s="1833"/>
      <c r="J90" s="1833"/>
      <c r="K90" s="1833"/>
      <c r="L90" s="1833"/>
      <c r="M90" s="1833"/>
      <c r="N90" s="1833"/>
      <c r="O90" s="5"/>
      <c r="P90" s="5"/>
      <c r="Q90" s="5"/>
      <c r="R90" s="5"/>
    </row>
    <row r="91" spans="1:18" ht="35.450000000000003" customHeight="1" x14ac:dyDescent="0.2">
      <c r="A91" s="1833" t="s">
        <v>96</v>
      </c>
      <c r="B91" s="1833"/>
      <c r="C91" s="1833"/>
      <c r="D91" s="1833"/>
      <c r="E91" s="1833"/>
      <c r="F91" s="1833"/>
      <c r="G91" s="1833"/>
      <c r="H91" s="1833"/>
      <c r="I91" s="1833"/>
      <c r="J91" s="1833"/>
      <c r="K91" s="1833"/>
      <c r="L91" s="1833"/>
      <c r="M91" s="1833"/>
      <c r="N91" s="1833"/>
      <c r="O91" s="5"/>
      <c r="P91" s="5"/>
      <c r="Q91" s="5"/>
      <c r="R91" s="5"/>
    </row>
    <row r="92" spans="1:18" ht="22.15" customHeight="1" x14ac:dyDescent="0.25">
      <c r="A92" s="1833" t="s">
        <v>39</v>
      </c>
      <c r="B92" s="1833"/>
      <c r="C92" s="1833"/>
      <c r="D92" s="1833"/>
      <c r="E92" s="1833"/>
      <c r="F92" s="1833"/>
      <c r="G92" s="1833"/>
      <c r="H92" s="1833"/>
      <c r="I92" s="1833"/>
      <c r="J92" s="1833"/>
      <c r="K92" s="1833"/>
      <c r="L92" s="1833"/>
      <c r="M92" s="39"/>
      <c r="N92" s="39"/>
      <c r="O92" s="5"/>
      <c r="P92" s="5"/>
      <c r="Q92" s="5"/>
      <c r="R92" s="5"/>
    </row>
    <row r="93" spans="1:18" ht="18.600000000000001" customHeight="1" x14ac:dyDescent="0.25">
      <c r="A93" s="1395"/>
      <c r="B93" s="1833" t="s">
        <v>254</v>
      </c>
      <c r="C93" s="1833"/>
      <c r="D93" s="1833"/>
      <c r="E93" s="1833"/>
      <c r="F93" s="1833"/>
      <c r="G93" s="1833"/>
      <c r="H93" s="1833"/>
      <c r="I93" s="1833"/>
      <c r="J93" s="1833"/>
      <c r="K93" s="1833"/>
      <c r="L93" s="1833"/>
      <c r="M93" s="56"/>
      <c r="N93" s="56"/>
      <c r="O93" s="5"/>
      <c r="P93" s="5"/>
      <c r="Q93" s="5"/>
      <c r="R93" s="5"/>
    </row>
    <row r="94" spans="1:18" ht="18.600000000000001" customHeight="1" x14ac:dyDescent="0.25">
      <c r="A94" s="5"/>
      <c r="B94" s="1833" t="s">
        <v>19</v>
      </c>
      <c r="C94" s="1833"/>
      <c r="D94" s="1833"/>
      <c r="E94" s="1833"/>
      <c r="F94" s="1833"/>
      <c r="G94" s="1833"/>
      <c r="H94" s="1833"/>
      <c r="I94" s="1833"/>
      <c r="J94" s="1833"/>
      <c r="K94" s="1833"/>
      <c r="L94" s="1833"/>
      <c r="M94" s="56"/>
      <c r="N94" s="56"/>
      <c r="O94" s="5"/>
      <c r="P94" s="5"/>
      <c r="Q94" s="5"/>
      <c r="R94" s="5"/>
    </row>
    <row r="95" spans="1:18" ht="18.75" customHeight="1" x14ac:dyDescent="0.25">
      <c r="A95" s="1841" t="s">
        <v>97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39"/>
      <c r="N95" s="39"/>
      <c r="O95" s="5"/>
      <c r="P95" s="5"/>
      <c r="Q95" s="5"/>
      <c r="R95" s="5"/>
    </row>
    <row r="96" spans="1:18" ht="19.5" customHeight="1" x14ac:dyDescent="0.25">
      <c r="A96" s="1841" t="s">
        <v>266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39"/>
      <c r="N96" s="39"/>
      <c r="O96" s="5"/>
      <c r="P96" s="5"/>
      <c r="Q96" s="5"/>
      <c r="R96" s="5"/>
    </row>
    <row r="97" spans="1:18" ht="234" customHeight="1" thickBo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67.5" customHeight="1" thickBot="1" x14ac:dyDescent="0.25">
      <c r="A98" s="1791" t="s">
        <v>20</v>
      </c>
      <c r="B98" s="1842"/>
      <c r="C98" s="1793" t="s">
        <v>21</v>
      </c>
      <c r="D98" s="1790"/>
      <c r="E98" s="1790"/>
      <c r="F98" s="1790"/>
      <c r="G98" s="1790"/>
      <c r="H98" s="1792"/>
      <c r="I98" s="1847" t="s">
        <v>22</v>
      </c>
      <c r="J98" s="1787" t="s">
        <v>52</v>
      </c>
      <c r="K98" s="1788"/>
      <c r="L98" s="1788"/>
      <c r="M98" s="1789"/>
      <c r="N98" s="5"/>
      <c r="O98" s="5"/>
      <c r="P98" s="5"/>
      <c r="Q98" s="5"/>
      <c r="R98" s="5"/>
    </row>
    <row r="99" spans="1:18" ht="39" customHeight="1" thickBot="1" x14ac:dyDescent="0.25">
      <c r="A99" s="1843"/>
      <c r="B99" s="1844"/>
      <c r="C99" s="1830"/>
      <c r="D99" s="1845"/>
      <c r="E99" s="1845"/>
      <c r="F99" s="1845"/>
      <c r="G99" s="1845"/>
      <c r="H99" s="1846"/>
      <c r="I99" s="1848"/>
      <c r="J99" s="1849" t="s">
        <v>27</v>
      </c>
      <c r="K99" s="1850"/>
      <c r="L99" s="1849" t="s">
        <v>26</v>
      </c>
      <c r="M99" s="1850"/>
      <c r="N99" s="5"/>
      <c r="O99" s="5"/>
      <c r="P99" s="5"/>
      <c r="Q99" s="5"/>
      <c r="R99" s="5"/>
    </row>
    <row r="100" spans="1:18" ht="27.75" customHeight="1" thickBot="1" x14ac:dyDescent="0.25">
      <c r="A100" s="1940" t="s">
        <v>192</v>
      </c>
      <c r="B100" s="1941"/>
      <c r="C100" s="1941"/>
      <c r="D100" s="1941"/>
      <c r="E100" s="1941"/>
      <c r="F100" s="1941"/>
      <c r="G100" s="1941"/>
      <c r="H100" s="1941"/>
      <c r="I100" s="1941"/>
      <c r="J100" s="1941"/>
      <c r="K100" s="1941"/>
      <c r="L100" s="1941"/>
      <c r="M100" s="1942"/>
      <c r="N100" s="5"/>
      <c r="O100" s="5"/>
      <c r="P100" s="5"/>
      <c r="Q100" s="5"/>
      <c r="R100" s="5"/>
    </row>
    <row r="101" spans="1:18" ht="36.75" customHeight="1" thickBot="1" x14ac:dyDescent="0.25">
      <c r="A101" s="1835" t="s">
        <v>48</v>
      </c>
      <c r="B101" s="1903"/>
      <c r="C101" s="1904" t="s">
        <v>91</v>
      </c>
      <c r="D101" s="1838"/>
      <c r="E101" s="1838"/>
      <c r="F101" s="1838"/>
      <c r="G101" s="1838"/>
      <c r="H101" s="1839"/>
      <c r="I101" s="931">
        <v>2</v>
      </c>
      <c r="J101" s="1768">
        <v>1330</v>
      </c>
      <c r="K101" s="1775"/>
      <c r="L101" s="1938"/>
      <c r="M101" s="1939"/>
      <c r="N101" s="5"/>
      <c r="O101" s="5"/>
      <c r="P101" s="5"/>
      <c r="Q101" s="5"/>
      <c r="R101" s="5"/>
    </row>
    <row r="102" spans="1:18" ht="33.75" customHeight="1" thickBot="1" x14ac:dyDescent="0.25">
      <c r="A102" s="1928" t="s">
        <v>44</v>
      </c>
      <c r="B102" s="1929"/>
      <c r="C102" s="1930" t="s">
        <v>74</v>
      </c>
      <c r="D102" s="1931"/>
      <c r="E102" s="1931"/>
      <c r="F102" s="1931"/>
      <c r="G102" s="1931"/>
      <c r="H102" s="1932"/>
      <c r="I102" s="1238">
        <v>2</v>
      </c>
      <c r="J102" s="1768">
        <v>1580</v>
      </c>
      <c r="K102" s="1775"/>
      <c r="L102" s="1938"/>
      <c r="M102" s="1939"/>
      <c r="N102" s="5"/>
      <c r="O102" s="5"/>
      <c r="P102" s="5"/>
      <c r="Q102" s="5"/>
      <c r="R102" s="5"/>
    </row>
    <row r="103" spans="1:18" ht="41.25" customHeight="1" thickBot="1" x14ac:dyDescent="0.25">
      <c r="A103" s="1835" t="s">
        <v>243</v>
      </c>
      <c r="B103" s="1903"/>
      <c r="C103" s="1904" t="s">
        <v>245</v>
      </c>
      <c r="D103" s="1838"/>
      <c r="E103" s="1838"/>
      <c r="F103" s="1838"/>
      <c r="G103" s="1838"/>
      <c r="H103" s="1839"/>
      <c r="I103" s="931">
        <v>1</v>
      </c>
      <c r="J103" s="1768"/>
      <c r="K103" s="1775"/>
      <c r="L103" s="1768">
        <v>2000</v>
      </c>
      <c r="M103" s="1775"/>
      <c r="N103" s="5"/>
      <c r="O103" s="5"/>
      <c r="P103" s="5"/>
      <c r="Q103" s="5"/>
      <c r="R103" s="5"/>
    </row>
    <row r="104" spans="1:18" ht="45" customHeight="1" thickBot="1" x14ac:dyDescent="0.25">
      <c r="A104" s="1928" t="s">
        <v>28</v>
      </c>
      <c r="B104" s="1929"/>
      <c r="C104" s="1930" t="s">
        <v>246</v>
      </c>
      <c r="D104" s="1931"/>
      <c r="E104" s="1931"/>
      <c r="F104" s="1931"/>
      <c r="G104" s="1931"/>
      <c r="H104" s="1932"/>
      <c r="I104" s="1238">
        <v>1</v>
      </c>
      <c r="J104" s="1768"/>
      <c r="K104" s="1775"/>
      <c r="L104" s="1768">
        <v>2330</v>
      </c>
      <c r="M104" s="1775"/>
      <c r="N104" s="5"/>
      <c r="O104" s="5"/>
      <c r="P104" s="5"/>
      <c r="Q104" s="5"/>
      <c r="R104" s="5"/>
    </row>
    <row r="105" spans="1:18" ht="39" customHeight="1" thickBot="1" x14ac:dyDescent="0.25">
      <c r="A105" s="1835" t="s">
        <v>133</v>
      </c>
      <c r="B105" s="1903"/>
      <c r="C105" s="1904" t="s">
        <v>134</v>
      </c>
      <c r="D105" s="1838"/>
      <c r="E105" s="1838"/>
      <c r="F105" s="1838"/>
      <c r="G105" s="1838"/>
      <c r="H105" s="1839"/>
      <c r="I105" s="931">
        <v>1</v>
      </c>
      <c r="J105" s="1768"/>
      <c r="K105" s="1775"/>
      <c r="L105" s="1768">
        <v>2740</v>
      </c>
      <c r="M105" s="1775"/>
      <c r="N105" s="5"/>
      <c r="O105" s="5"/>
      <c r="P105" s="5"/>
      <c r="Q105" s="5"/>
      <c r="R105" s="5"/>
    </row>
    <row r="106" spans="1:18" ht="40.5" customHeight="1" thickBot="1" x14ac:dyDescent="0.25">
      <c r="A106" s="1933" t="s">
        <v>34</v>
      </c>
      <c r="B106" s="1934"/>
      <c r="C106" s="1935" t="s">
        <v>179</v>
      </c>
      <c r="D106" s="1936"/>
      <c r="E106" s="1936"/>
      <c r="F106" s="1936"/>
      <c r="G106" s="1936"/>
      <c r="H106" s="1937"/>
      <c r="I106" s="1261">
        <v>2</v>
      </c>
      <c r="J106" s="1768">
        <v>2520</v>
      </c>
      <c r="K106" s="1775"/>
      <c r="L106" s="1938"/>
      <c r="M106" s="1939"/>
      <c r="N106" s="5"/>
      <c r="O106" s="5"/>
      <c r="P106" s="5"/>
      <c r="Q106" s="5"/>
      <c r="R106" s="5"/>
    </row>
    <row r="107" spans="1:18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" customHeight="1" x14ac:dyDescent="0.25">
      <c r="A108" s="1854" t="s">
        <v>2</v>
      </c>
      <c r="B108" s="1854"/>
      <c r="C108" s="1854"/>
      <c r="D108" s="1854"/>
      <c r="E108" s="1854"/>
      <c r="F108" s="1854"/>
      <c r="G108" s="1854"/>
      <c r="H108" s="1854"/>
      <c r="I108" s="1854"/>
      <c r="J108" s="1854"/>
      <c r="K108" s="1854"/>
      <c r="L108" s="1854"/>
      <c r="M108" s="5"/>
      <c r="N108" s="5"/>
      <c r="O108" s="5"/>
      <c r="P108" s="5"/>
      <c r="Q108" s="5"/>
      <c r="R108" s="5"/>
    </row>
    <row r="109" spans="1:18" ht="15" customHeight="1" x14ac:dyDescent="0.25">
      <c r="A109" s="1855" t="s">
        <v>98</v>
      </c>
      <c r="B109" s="1855"/>
      <c r="C109" s="1855"/>
      <c r="D109" s="1855"/>
      <c r="E109" s="1855"/>
      <c r="F109" s="1855"/>
      <c r="G109" s="1855"/>
      <c r="H109" s="1855"/>
      <c r="I109" s="1855"/>
      <c r="J109" s="1855"/>
      <c r="K109" s="1855"/>
      <c r="L109" s="1855"/>
      <c r="M109" s="5"/>
      <c r="N109" s="5"/>
      <c r="O109" s="5"/>
      <c r="P109" s="5"/>
      <c r="Q109" s="5"/>
      <c r="R109" s="5"/>
    </row>
    <row r="110" spans="1:18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5"/>
      <c r="L110" s="15"/>
      <c r="M110" s="5"/>
      <c r="N110" s="5"/>
      <c r="O110" s="5"/>
      <c r="P110" s="5"/>
      <c r="Q110" s="5"/>
      <c r="R110" s="5"/>
    </row>
    <row r="111" spans="1:18" ht="15.75" x14ac:dyDescent="0.25">
      <c r="A111" s="8"/>
      <c r="B111" s="8" t="s">
        <v>248</v>
      </c>
      <c r="C111" s="8"/>
      <c r="D111" s="7"/>
      <c r="E111" s="7"/>
      <c r="F111" s="7"/>
      <c r="G111" s="7"/>
      <c r="H111" s="7"/>
      <c r="I111" s="7"/>
      <c r="J111" s="7"/>
      <c r="K111" s="5"/>
      <c r="L111" s="5"/>
      <c r="M111" s="5"/>
      <c r="N111" s="5"/>
      <c r="O111" s="5"/>
      <c r="P111" s="5"/>
      <c r="Q111" s="5"/>
      <c r="R111" s="5"/>
    </row>
    <row r="112" spans="1:18" ht="15.75" x14ac:dyDescent="0.25">
      <c r="A112" s="8"/>
      <c r="B112" s="8" t="s">
        <v>247</v>
      </c>
      <c r="C112" s="8"/>
      <c r="D112" s="7"/>
      <c r="E112" s="7"/>
      <c r="F112" s="7"/>
      <c r="G112" s="7"/>
      <c r="H112" s="7"/>
      <c r="I112" s="7"/>
      <c r="J112" s="7"/>
      <c r="K112" s="5"/>
      <c r="L112" s="5"/>
      <c r="M112" s="5"/>
      <c r="N112" s="5"/>
      <c r="O112" s="5"/>
      <c r="P112" s="5"/>
      <c r="Q112" s="5"/>
      <c r="R112" s="5"/>
    </row>
    <row r="113" spans="1:18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</sheetData>
  <mergeCells count="115">
    <mergeCell ref="A8:N8"/>
    <mergeCell ref="D12:F12"/>
    <mergeCell ref="K12:L12"/>
    <mergeCell ref="A15:N15"/>
    <mergeCell ref="A12:A13"/>
    <mergeCell ref="C12:C13"/>
    <mergeCell ref="C28:C29"/>
    <mergeCell ref="D28:F28"/>
    <mergeCell ref="M18:N18"/>
    <mergeCell ref="B12:B13"/>
    <mergeCell ref="G12:H12"/>
    <mergeCell ref="A14:N14"/>
    <mergeCell ref="I12:J12"/>
    <mergeCell ref="A9:N9"/>
    <mergeCell ref="A10:N10"/>
    <mergeCell ref="M12:N12"/>
    <mergeCell ref="A16:N16"/>
    <mergeCell ref="A25:L25"/>
    <mergeCell ref="G28:H28"/>
    <mergeCell ref="I28:J28"/>
    <mergeCell ref="K28:L28"/>
    <mergeCell ref="A106:B106"/>
    <mergeCell ref="C106:H106"/>
    <mergeCell ref="J104:K104"/>
    <mergeCell ref="D18:F18"/>
    <mergeCell ref="G18:H18"/>
    <mergeCell ref="A104:B104"/>
    <mergeCell ref="C104:H104"/>
    <mergeCell ref="K18:L18"/>
    <mergeCell ref="A28:A29"/>
    <mergeCell ref="A18:A19"/>
    <mergeCell ref="A98:B99"/>
    <mergeCell ref="C98:H99"/>
    <mergeCell ref="B18:B19"/>
    <mergeCell ref="C18:C19"/>
    <mergeCell ref="I18:J18"/>
    <mergeCell ref="C105:H105"/>
    <mergeCell ref="J105:K105"/>
    <mergeCell ref="L105:M105"/>
    <mergeCell ref="L104:M104"/>
    <mergeCell ref="A51:N51"/>
    <mergeCell ref="A43:N43"/>
    <mergeCell ref="A44:N44"/>
    <mergeCell ref="I48:J48"/>
    <mergeCell ref="K48:L48"/>
    <mergeCell ref="A109:L109"/>
    <mergeCell ref="C103:H103"/>
    <mergeCell ref="M28:N28"/>
    <mergeCell ref="B28:B29"/>
    <mergeCell ref="A108:L108"/>
    <mergeCell ref="J102:K102"/>
    <mergeCell ref="L102:M102"/>
    <mergeCell ref="C102:H102"/>
    <mergeCell ref="C101:H101"/>
    <mergeCell ref="A92:L92"/>
    <mergeCell ref="J106:K106"/>
    <mergeCell ref="L106:M106"/>
    <mergeCell ref="A105:B105"/>
    <mergeCell ref="I98:I99"/>
    <mergeCell ref="J98:M98"/>
    <mergeCell ref="A58:A59"/>
    <mergeCell ref="B58:B59"/>
    <mergeCell ref="C58:C59"/>
    <mergeCell ref="K58:L58"/>
    <mergeCell ref="A102:B102"/>
    <mergeCell ref="A75:L75"/>
    <mergeCell ref="A95:L95"/>
    <mergeCell ref="A96:L96"/>
    <mergeCell ref="B82:L82"/>
    <mergeCell ref="J103:K103"/>
    <mergeCell ref="L103:M103"/>
    <mergeCell ref="A103:B103"/>
    <mergeCell ref="M58:N58"/>
    <mergeCell ref="A89:N89"/>
    <mergeCell ref="A90:N90"/>
    <mergeCell ref="A50:N50"/>
    <mergeCell ref="G48:H48"/>
    <mergeCell ref="B94:L94"/>
    <mergeCell ref="A91:N91"/>
    <mergeCell ref="A83:L83"/>
    <mergeCell ref="B79:L79"/>
    <mergeCell ref="B80:L80"/>
    <mergeCell ref="B81:L81"/>
    <mergeCell ref="B78:L78"/>
    <mergeCell ref="J101:K101"/>
    <mergeCell ref="L101:M101"/>
    <mergeCell ref="A87:N87"/>
    <mergeCell ref="A88:N88"/>
    <mergeCell ref="A85:N85"/>
    <mergeCell ref="A86:N86"/>
    <mergeCell ref="A84:N84"/>
    <mergeCell ref="B93:L93"/>
    <mergeCell ref="J99:K99"/>
    <mergeCell ref="L99:M99"/>
    <mergeCell ref="A100:M100"/>
    <mergeCell ref="A101:B101"/>
    <mergeCell ref="A30:N30"/>
    <mergeCell ref="B77:L77"/>
    <mergeCell ref="A70:L70"/>
    <mergeCell ref="D48:F48"/>
    <mergeCell ref="D58:F58"/>
    <mergeCell ref="G58:H58"/>
    <mergeCell ref="I58:J58"/>
    <mergeCell ref="A37:L37"/>
    <mergeCell ref="M48:N48"/>
    <mergeCell ref="A45:N45"/>
    <mergeCell ref="A46:N46"/>
    <mergeCell ref="C48:C49"/>
    <mergeCell ref="B48:B49"/>
    <mergeCell ref="A60:L60"/>
    <mergeCell ref="A68:L68"/>
    <mergeCell ref="A48:A49"/>
    <mergeCell ref="A63:N63"/>
    <mergeCell ref="A76:L76"/>
    <mergeCell ref="A42:L42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opLeftCell="A85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8.7109375" customWidth="1"/>
    <col min="4" max="4" width="6.85546875" customWidth="1"/>
    <col min="5" max="5" width="7.28515625" customWidth="1"/>
    <col min="6" max="6" width="7.7109375" customWidth="1"/>
    <col min="7" max="7" width="8.14062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238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239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6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251</v>
      </c>
    </row>
    <row r="7" spans="1:14" ht="13.9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4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4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80" t="s">
        <v>257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4" ht="16.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 thickBot="1" x14ac:dyDescent="0.25">
      <c r="A12" s="40" t="s">
        <v>20</v>
      </c>
      <c r="B12" s="42" t="s">
        <v>21</v>
      </c>
      <c r="C12" s="521" t="s">
        <v>22</v>
      </c>
      <c r="D12" s="1877" t="s">
        <v>52</v>
      </c>
      <c r="E12" s="1788"/>
      <c r="F12" s="1876"/>
      <c r="G12" s="1793" t="s">
        <v>84</v>
      </c>
      <c r="H12" s="1842"/>
      <c r="I12" s="1793" t="s">
        <v>162</v>
      </c>
      <c r="J12" s="1842"/>
      <c r="K12" s="1793" t="s">
        <v>163</v>
      </c>
      <c r="L12" s="1792"/>
      <c r="M12" s="1793" t="s">
        <v>180</v>
      </c>
      <c r="N12" s="1792"/>
    </row>
    <row r="13" spans="1:14" ht="101.25" customHeight="1" thickBot="1" x14ac:dyDescent="0.25">
      <c r="A13" s="41"/>
      <c r="B13" s="43"/>
      <c r="C13" s="44"/>
      <c r="D13" s="22" t="s">
        <v>27</v>
      </c>
      <c r="E13" s="23" t="s">
        <v>26</v>
      </c>
      <c r="F13" s="24" t="s">
        <v>181</v>
      </c>
      <c r="G13" s="22" t="s">
        <v>23</v>
      </c>
      <c r="H13" s="24" t="s">
        <v>164</v>
      </c>
      <c r="I13" s="22" t="s">
        <v>23</v>
      </c>
      <c r="J13" s="24" t="s">
        <v>164</v>
      </c>
      <c r="K13" s="22" t="s">
        <v>23</v>
      </c>
      <c r="L13" s="24" t="s">
        <v>164</v>
      </c>
      <c r="M13" s="22" t="s">
        <v>23</v>
      </c>
      <c r="N13" s="24" t="s">
        <v>164</v>
      </c>
    </row>
    <row r="14" spans="1:14" ht="108.75" customHeight="1" thickBot="1" x14ac:dyDescent="0.25">
      <c r="A14" s="1794" t="s">
        <v>258</v>
      </c>
      <c r="B14" s="1795"/>
      <c r="C14" s="1795"/>
      <c r="D14" s="1795"/>
      <c r="E14" s="1795"/>
      <c r="F14" s="1795"/>
      <c r="G14" s="1795"/>
      <c r="H14" s="1795"/>
      <c r="I14" s="1795"/>
      <c r="J14" s="1795"/>
      <c r="K14" s="1795"/>
      <c r="L14" s="1795"/>
      <c r="M14" s="1795"/>
      <c r="N14" s="1885"/>
    </row>
    <row r="15" spans="1:14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4" ht="14.25" customHeight="1" thickBot="1" x14ac:dyDescent="0.3">
      <c r="A16" s="1886" t="s">
        <v>30</v>
      </c>
      <c r="B16" s="1887"/>
      <c r="C16" s="1887"/>
      <c r="D16" s="1887"/>
      <c r="E16" s="1887"/>
      <c r="F16" s="1887"/>
      <c r="G16" s="1887"/>
      <c r="H16" s="1887"/>
      <c r="I16" s="1887"/>
      <c r="J16" s="1887"/>
      <c r="K16" s="1887"/>
      <c r="L16" s="1887"/>
      <c r="M16" s="1887"/>
      <c r="N16" s="1888"/>
    </row>
    <row r="17" spans="1:14" ht="51.75" thickBot="1" x14ac:dyDescent="0.25">
      <c r="A17" s="524" t="s">
        <v>78</v>
      </c>
      <c r="B17" s="858" t="s">
        <v>87</v>
      </c>
      <c r="C17" s="401">
        <v>2</v>
      </c>
      <c r="D17" s="406">
        <v>2230</v>
      </c>
      <c r="E17" s="354">
        <v>3010</v>
      </c>
      <c r="F17" s="360">
        <v>1580</v>
      </c>
      <c r="G17" s="404">
        <v>1770</v>
      </c>
      <c r="H17" s="402">
        <v>1220</v>
      </c>
      <c r="I17" s="406">
        <v>2000</v>
      </c>
      <c r="J17" s="355">
        <v>1340</v>
      </c>
      <c r="K17" s="404">
        <v>2040</v>
      </c>
      <c r="L17" s="859">
        <v>1370</v>
      </c>
      <c r="M17" s="584">
        <v>2060</v>
      </c>
      <c r="N17" s="355">
        <v>1390</v>
      </c>
    </row>
    <row r="18" spans="1:14" ht="44.25" customHeight="1" thickBot="1" x14ac:dyDescent="0.25">
      <c r="A18" s="1781" t="s">
        <v>20</v>
      </c>
      <c r="B18" s="1783" t="s">
        <v>21</v>
      </c>
      <c r="C18" s="1785" t="s">
        <v>22</v>
      </c>
      <c r="D18" s="1787" t="s">
        <v>52</v>
      </c>
      <c r="E18" s="1788"/>
      <c r="F18" s="1789"/>
      <c r="G18" s="1790" t="s">
        <v>84</v>
      </c>
      <c r="H18" s="1790"/>
      <c r="I18" s="1791" t="s">
        <v>162</v>
      </c>
      <c r="J18" s="1792"/>
      <c r="K18" s="1790" t="s">
        <v>163</v>
      </c>
      <c r="L18" s="1792"/>
      <c r="M18" s="1793" t="s">
        <v>180</v>
      </c>
      <c r="N18" s="1792"/>
    </row>
    <row r="19" spans="1:14" ht="48.75" thickBot="1" x14ac:dyDescent="0.25">
      <c r="A19" s="1782"/>
      <c r="B19" s="1784"/>
      <c r="C19" s="1786"/>
      <c r="D19" s="22" t="s">
        <v>27</v>
      </c>
      <c r="E19" s="23" t="s">
        <v>26</v>
      </c>
      <c r="F19" s="24" t="s">
        <v>189</v>
      </c>
      <c r="G19" s="22" t="s">
        <v>23</v>
      </c>
      <c r="H19" s="24" t="s">
        <v>189</v>
      </c>
      <c r="I19" s="22" t="s">
        <v>23</v>
      </c>
      <c r="J19" s="1095" t="s">
        <v>189</v>
      </c>
      <c r="K19" s="22" t="s">
        <v>23</v>
      </c>
      <c r="L19" s="24" t="s">
        <v>189</v>
      </c>
      <c r="M19" s="22" t="s">
        <v>23</v>
      </c>
      <c r="N19" s="24" t="s">
        <v>189</v>
      </c>
    </row>
    <row r="20" spans="1:14" ht="64.5" thickBot="1" x14ac:dyDescent="0.25">
      <c r="A20" s="876" t="s">
        <v>44</v>
      </c>
      <c r="B20" s="223" t="s">
        <v>88</v>
      </c>
      <c r="C20" s="401">
        <v>2</v>
      </c>
      <c r="D20" s="406">
        <v>2440</v>
      </c>
      <c r="E20" s="354">
        <v>3290</v>
      </c>
      <c r="F20" s="360">
        <v>1580</v>
      </c>
      <c r="G20" s="404">
        <v>1940</v>
      </c>
      <c r="H20" s="402">
        <v>1220</v>
      </c>
      <c r="I20" s="406">
        <v>2190</v>
      </c>
      <c r="J20" s="355">
        <v>1340</v>
      </c>
      <c r="K20" s="404">
        <v>2230</v>
      </c>
      <c r="L20" s="859">
        <v>1370</v>
      </c>
      <c r="M20" s="584">
        <v>2250</v>
      </c>
      <c r="N20" s="355">
        <v>1390</v>
      </c>
    </row>
    <row r="21" spans="1:14" ht="39" thickBot="1" x14ac:dyDescent="0.25">
      <c r="A21" s="879" t="s">
        <v>243</v>
      </c>
      <c r="B21" s="585" t="s">
        <v>241</v>
      </c>
      <c r="C21" s="931">
        <v>1</v>
      </c>
      <c r="D21" s="406"/>
      <c r="E21" s="1533">
        <v>2790</v>
      </c>
      <c r="F21" s="360">
        <v>1580</v>
      </c>
      <c r="G21" s="404"/>
      <c r="H21" s="402">
        <v>1220</v>
      </c>
      <c r="I21" s="406"/>
      <c r="J21" s="355">
        <v>1340</v>
      </c>
      <c r="K21" s="404"/>
      <c r="L21" s="859">
        <v>1370</v>
      </c>
      <c r="M21" s="865"/>
      <c r="N21" s="355">
        <v>1390</v>
      </c>
    </row>
    <row r="22" spans="1:14" ht="51.75" thickBot="1" x14ac:dyDescent="0.25">
      <c r="A22" s="937" t="s">
        <v>242</v>
      </c>
      <c r="B22" s="548" t="s">
        <v>68</v>
      </c>
      <c r="C22" s="925">
        <v>1</v>
      </c>
      <c r="D22" s="867"/>
      <c r="E22" s="1533">
        <v>3060</v>
      </c>
      <c r="F22" s="360">
        <v>1580</v>
      </c>
      <c r="G22" s="404"/>
      <c r="H22" s="402">
        <v>1220</v>
      </c>
      <c r="I22" s="406"/>
      <c r="J22" s="355">
        <v>1340</v>
      </c>
      <c r="K22" s="404"/>
      <c r="L22" s="859">
        <v>1370</v>
      </c>
      <c r="M22" s="865"/>
      <c r="N22" s="355">
        <v>1390</v>
      </c>
    </row>
    <row r="23" spans="1:14" ht="51.75" thickBot="1" x14ac:dyDescent="0.25">
      <c r="A23" s="879" t="s">
        <v>133</v>
      </c>
      <c r="B23" s="585" t="s">
        <v>134</v>
      </c>
      <c r="C23" s="859">
        <v>1</v>
      </c>
      <c r="D23" s="407"/>
      <c r="E23" s="1534">
        <v>3400</v>
      </c>
      <c r="F23" s="360">
        <v>1580</v>
      </c>
      <c r="G23" s="404"/>
      <c r="H23" s="402">
        <v>1220</v>
      </c>
      <c r="I23" s="406"/>
      <c r="J23" s="355">
        <v>1340</v>
      </c>
      <c r="K23" s="404"/>
      <c r="L23" s="859">
        <v>1370</v>
      </c>
      <c r="M23" s="865"/>
      <c r="N23" s="355">
        <v>1390</v>
      </c>
    </row>
    <row r="24" spans="1:14" ht="77.25" thickBot="1" x14ac:dyDescent="0.25">
      <c r="A24" s="876" t="s">
        <v>255</v>
      </c>
      <c r="B24" s="585" t="s">
        <v>61</v>
      </c>
      <c r="C24" s="402">
        <v>1</v>
      </c>
      <c r="D24" s="406"/>
      <c r="E24" s="354">
        <v>2440</v>
      </c>
      <c r="F24" s="360"/>
      <c r="G24" s="404"/>
      <c r="H24" s="402"/>
      <c r="I24" s="406"/>
      <c r="J24" s="355"/>
      <c r="K24" s="404"/>
      <c r="L24" s="859"/>
      <c r="M24" s="584"/>
      <c r="N24" s="355"/>
    </row>
    <row r="25" spans="1:14" ht="21" customHeight="1" thickBot="1" x14ac:dyDescent="0.3">
      <c r="A25" s="1889" t="s">
        <v>54</v>
      </c>
      <c r="B25" s="1890"/>
      <c r="C25" s="1890"/>
      <c r="D25" s="1890"/>
      <c r="E25" s="1890"/>
      <c r="F25" s="1890"/>
      <c r="G25" s="1890"/>
      <c r="H25" s="1890"/>
      <c r="I25" s="1890"/>
      <c r="J25" s="1890"/>
      <c r="K25" s="1890"/>
      <c r="L25" s="1891"/>
      <c r="M25" s="696"/>
      <c r="N25" s="697"/>
    </row>
    <row r="26" spans="1:14" ht="12" customHeight="1" x14ac:dyDescent="0.25">
      <c r="A26" s="698"/>
      <c r="B26" s="437"/>
      <c r="C26" s="699"/>
      <c r="D26" s="1495">
        <v>4300</v>
      </c>
      <c r="E26" s="399">
        <v>6050</v>
      </c>
      <c r="F26" s="1047">
        <v>2800</v>
      </c>
      <c r="G26" s="1045">
        <v>3490</v>
      </c>
      <c r="H26" s="1046">
        <v>2240</v>
      </c>
      <c r="I26" s="694">
        <v>3790</v>
      </c>
      <c r="J26" s="1047">
        <v>2360</v>
      </c>
      <c r="K26" s="1045">
        <v>3830</v>
      </c>
      <c r="L26" s="1046">
        <v>2390</v>
      </c>
      <c r="M26" s="694">
        <v>4090</v>
      </c>
      <c r="N26" s="1047">
        <v>2590</v>
      </c>
    </row>
    <row r="27" spans="1:14" ht="11.45" customHeight="1" x14ac:dyDescent="0.25">
      <c r="A27" s="703"/>
      <c r="B27" s="169"/>
      <c r="C27" s="668"/>
      <c r="D27" s="868">
        <f>(D26-1100+20)</f>
        <v>3220</v>
      </c>
      <c r="E27" s="860">
        <f>D27*140%</f>
        <v>4508</v>
      </c>
      <c r="F27" s="868">
        <f>(F26-1100+20)</f>
        <v>1720</v>
      </c>
      <c r="G27" s="862">
        <f t="shared" ref="G27:L27" si="0">G26-930+20</f>
        <v>2580</v>
      </c>
      <c r="H27" s="1485">
        <f t="shared" si="0"/>
        <v>1330</v>
      </c>
      <c r="I27" s="863">
        <f t="shared" si="0"/>
        <v>2880</v>
      </c>
      <c r="J27" s="863">
        <f t="shared" si="0"/>
        <v>1450</v>
      </c>
      <c r="K27" s="863">
        <f t="shared" si="0"/>
        <v>2920</v>
      </c>
      <c r="L27" s="863">
        <f t="shared" si="0"/>
        <v>1480</v>
      </c>
      <c r="M27" s="860">
        <f>M26-1100+20</f>
        <v>3010</v>
      </c>
      <c r="N27" s="863">
        <f>N26-1100+20</f>
        <v>1510</v>
      </c>
    </row>
    <row r="28" spans="1:14" ht="16.149999999999999" customHeight="1" thickBot="1" x14ac:dyDescent="0.3">
      <c r="A28" s="704"/>
      <c r="B28" s="392"/>
      <c r="C28" s="669"/>
      <c r="D28" s="661">
        <v>3220</v>
      </c>
      <c r="E28" s="396">
        <v>4510</v>
      </c>
      <c r="F28" s="686">
        <v>1720</v>
      </c>
      <c r="G28" s="679">
        <v>2580</v>
      </c>
      <c r="H28" s="651">
        <v>1330</v>
      </c>
      <c r="I28" s="661">
        <v>2880</v>
      </c>
      <c r="J28" s="662">
        <v>1450</v>
      </c>
      <c r="K28" s="654">
        <v>2920</v>
      </c>
      <c r="L28" s="397">
        <v>1480</v>
      </c>
      <c r="M28" s="616">
        <v>3010</v>
      </c>
      <c r="N28" s="622">
        <v>1510</v>
      </c>
    </row>
    <row r="29" spans="1:14" ht="66.599999999999994" customHeight="1" thickBot="1" x14ac:dyDescent="0.3">
      <c r="A29" s="1350" t="s">
        <v>79</v>
      </c>
      <c r="B29" s="1355" t="s">
        <v>166</v>
      </c>
      <c r="C29" s="1361">
        <v>2</v>
      </c>
      <c r="D29" s="872">
        <v>3220</v>
      </c>
      <c r="E29" s="400">
        <v>4510</v>
      </c>
      <c r="F29" s="360">
        <v>1720</v>
      </c>
      <c r="G29" s="404">
        <v>2580</v>
      </c>
      <c r="H29" s="402">
        <v>1330</v>
      </c>
      <c r="I29" s="872">
        <v>2880</v>
      </c>
      <c r="J29" s="355">
        <v>1450</v>
      </c>
      <c r="K29" s="410">
        <v>2920</v>
      </c>
      <c r="L29" s="859">
        <v>1480</v>
      </c>
      <c r="M29" s="584">
        <v>3010</v>
      </c>
      <c r="N29" s="355">
        <v>1510</v>
      </c>
    </row>
    <row r="30" spans="1:14" ht="16.149999999999999" customHeight="1" thickBot="1" x14ac:dyDescent="0.3">
      <c r="A30" s="705"/>
      <c r="B30" s="20"/>
      <c r="C30" s="671"/>
      <c r="D30" s="1460">
        <v>4480</v>
      </c>
      <c r="E30" s="1461">
        <v>6280</v>
      </c>
      <c r="F30" s="1469">
        <v>2790</v>
      </c>
      <c r="G30" s="1470">
        <v>3630</v>
      </c>
      <c r="H30" s="1537">
        <v>2240</v>
      </c>
      <c r="I30" s="1472">
        <v>3950</v>
      </c>
      <c r="J30" s="1469">
        <v>2360</v>
      </c>
      <c r="K30" s="1470">
        <v>3990</v>
      </c>
      <c r="L30" s="1537">
        <v>2390</v>
      </c>
      <c r="M30" s="1472">
        <v>4260</v>
      </c>
      <c r="N30" s="1469">
        <v>2590</v>
      </c>
    </row>
    <row r="31" spans="1:14" ht="13.9" customHeight="1" x14ac:dyDescent="0.25">
      <c r="A31" s="706"/>
      <c r="B31" s="18"/>
      <c r="C31" s="672"/>
      <c r="D31" s="868">
        <f>(D30-1100+20)</f>
        <v>3400</v>
      </c>
      <c r="E31" s="860">
        <f>D31*140%</f>
        <v>4760</v>
      </c>
      <c r="F31" s="868">
        <f>(F30-1100+20)</f>
        <v>1710</v>
      </c>
      <c r="G31" s="862">
        <f t="shared" ref="G31:L31" si="1">G30-930+20</f>
        <v>2720</v>
      </c>
      <c r="H31" s="1485">
        <f t="shared" si="1"/>
        <v>1330</v>
      </c>
      <c r="I31" s="863">
        <f t="shared" si="1"/>
        <v>3040</v>
      </c>
      <c r="J31" s="863">
        <f t="shared" si="1"/>
        <v>1450</v>
      </c>
      <c r="K31" s="863">
        <f t="shared" si="1"/>
        <v>3080</v>
      </c>
      <c r="L31" s="863">
        <f t="shared" si="1"/>
        <v>1480</v>
      </c>
      <c r="M31" s="860">
        <f>M30-1100+20</f>
        <v>3180</v>
      </c>
      <c r="N31" s="863">
        <f>N30-1100+20</f>
        <v>1510</v>
      </c>
    </row>
    <row r="32" spans="1:14" ht="13.9" customHeight="1" thickBot="1" x14ac:dyDescent="0.3">
      <c r="A32" s="707"/>
      <c r="B32" s="121"/>
      <c r="C32" s="673"/>
      <c r="D32" s="688">
        <v>3400</v>
      </c>
      <c r="E32" s="396">
        <v>4760</v>
      </c>
      <c r="F32" s="686">
        <v>1710</v>
      </c>
      <c r="G32" s="679">
        <v>2720</v>
      </c>
      <c r="H32" s="651">
        <v>1330</v>
      </c>
      <c r="I32" s="661">
        <v>3040</v>
      </c>
      <c r="J32" s="662">
        <v>1450</v>
      </c>
      <c r="K32" s="654">
        <v>3080</v>
      </c>
      <c r="L32" s="397">
        <v>1480</v>
      </c>
      <c r="M32" s="616">
        <v>3180</v>
      </c>
      <c r="N32" s="622">
        <v>1510</v>
      </c>
    </row>
    <row r="33" spans="1:14" ht="64.150000000000006" customHeight="1" thickBot="1" x14ac:dyDescent="0.25">
      <c r="A33" s="1350" t="s">
        <v>137</v>
      </c>
      <c r="B33" s="1360" t="s">
        <v>172</v>
      </c>
      <c r="C33" s="1362">
        <v>2</v>
      </c>
      <c r="D33" s="872">
        <v>3400</v>
      </c>
      <c r="E33" s="400">
        <v>4760</v>
      </c>
      <c r="F33" s="360">
        <v>1710</v>
      </c>
      <c r="G33" s="404">
        <v>2720</v>
      </c>
      <c r="H33" s="402">
        <v>1330</v>
      </c>
      <c r="I33" s="872">
        <v>3040</v>
      </c>
      <c r="J33" s="355">
        <v>1450</v>
      </c>
      <c r="K33" s="410">
        <v>3080</v>
      </c>
      <c r="L33" s="1538">
        <v>1480</v>
      </c>
      <c r="M33" s="584">
        <v>3180</v>
      </c>
      <c r="N33" s="355">
        <v>1510</v>
      </c>
    </row>
    <row r="34" spans="1:14" ht="36" customHeight="1" x14ac:dyDescent="0.25">
      <c r="A34" s="1892" t="s">
        <v>80</v>
      </c>
      <c r="B34" s="1893"/>
      <c r="C34" s="1893"/>
      <c r="D34" s="1893"/>
      <c r="E34" s="1893"/>
      <c r="F34" s="1893"/>
      <c r="G34" s="1893"/>
      <c r="H34" s="1893"/>
      <c r="I34" s="1893"/>
      <c r="J34" s="1893"/>
      <c r="K34" s="1893"/>
      <c r="L34" s="1893"/>
      <c r="M34" s="1893"/>
      <c r="N34" s="1894"/>
    </row>
    <row r="35" spans="1:14" ht="15.6" customHeight="1" x14ac:dyDescent="0.25">
      <c r="A35" s="179"/>
      <c r="B35" s="20"/>
      <c r="C35" s="539"/>
      <c r="D35" s="794">
        <v>5500</v>
      </c>
      <c r="E35" s="570">
        <v>7700</v>
      </c>
      <c r="F35" s="822">
        <v>3050</v>
      </c>
      <c r="G35" s="1201">
        <v>4460</v>
      </c>
      <c r="H35" s="1202">
        <v>2420</v>
      </c>
      <c r="I35" s="1203">
        <v>4830</v>
      </c>
      <c r="J35" s="1204">
        <v>2570</v>
      </c>
      <c r="K35" s="1201">
        <v>4880</v>
      </c>
      <c r="L35" s="1202">
        <v>2630</v>
      </c>
      <c r="M35" s="1203">
        <v>5200</v>
      </c>
      <c r="N35" s="1204">
        <v>2730</v>
      </c>
    </row>
    <row r="36" spans="1:14" ht="14.45" customHeight="1" x14ac:dyDescent="0.25">
      <c r="A36" s="62"/>
      <c r="B36" s="18"/>
      <c r="C36" s="221"/>
      <c r="D36" s="868">
        <f>(D35-1100+20)</f>
        <v>4420</v>
      </c>
      <c r="E36" s="860">
        <f>D36*140%</f>
        <v>6188</v>
      </c>
      <c r="F36" s="868">
        <f>(F35-1100+20)</f>
        <v>1970</v>
      </c>
      <c r="G36" s="863">
        <f t="shared" ref="G36:L36" si="2">G35-930+20</f>
        <v>3550</v>
      </c>
      <c r="H36" s="863">
        <f t="shared" si="2"/>
        <v>1510</v>
      </c>
      <c r="I36" s="863">
        <f t="shared" si="2"/>
        <v>3920</v>
      </c>
      <c r="J36" s="863">
        <f t="shared" si="2"/>
        <v>1660</v>
      </c>
      <c r="K36" s="863">
        <f t="shared" si="2"/>
        <v>3970</v>
      </c>
      <c r="L36" s="863">
        <f t="shared" si="2"/>
        <v>1720</v>
      </c>
      <c r="M36" s="860">
        <f>M35-1100+20</f>
        <v>4120</v>
      </c>
      <c r="N36" s="860">
        <f>N35-1100+20</f>
        <v>1650</v>
      </c>
    </row>
    <row r="37" spans="1:14" ht="12.6" customHeight="1" thickBot="1" x14ac:dyDescent="0.3">
      <c r="A37" s="708"/>
      <c r="B37" s="121"/>
      <c r="C37" s="675"/>
      <c r="D37" s="664">
        <v>4420</v>
      </c>
      <c r="E37" s="393">
        <v>6190</v>
      </c>
      <c r="F37" s="690">
        <v>1970</v>
      </c>
      <c r="G37" s="680">
        <v>3550</v>
      </c>
      <c r="H37" s="652">
        <v>1510</v>
      </c>
      <c r="I37" s="664">
        <v>3920</v>
      </c>
      <c r="J37" s="665">
        <v>1660</v>
      </c>
      <c r="K37" s="656">
        <v>3970</v>
      </c>
      <c r="L37" s="394">
        <v>1720</v>
      </c>
      <c r="M37" s="623">
        <v>4120</v>
      </c>
      <c r="N37" s="624">
        <v>1650</v>
      </c>
    </row>
    <row r="38" spans="1:14" ht="67.5" customHeight="1" thickBot="1" x14ac:dyDescent="0.25">
      <c r="A38" s="1363" t="s">
        <v>24</v>
      </c>
      <c r="B38" s="1360" t="s">
        <v>173</v>
      </c>
      <c r="C38" s="1364">
        <v>2</v>
      </c>
      <c r="D38" s="406">
        <v>4420</v>
      </c>
      <c r="E38" s="354">
        <v>6190</v>
      </c>
      <c r="F38" s="360">
        <v>1970</v>
      </c>
      <c r="G38" s="404">
        <v>3550</v>
      </c>
      <c r="H38" s="402">
        <v>1510</v>
      </c>
      <c r="I38" s="406">
        <v>3920</v>
      </c>
      <c r="J38" s="360">
        <v>1660</v>
      </c>
      <c r="K38" s="404">
        <v>3970</v>
      </c>
      <c r="L38" s="402">
        <v>1720</v>
      </c>
      <c r="M38" s="581">
        <v>4120</v>
      </c>
      <c r="N38" s="1073">
        <v>1650</v>
      </c>
    </row>
    <row r="39" spans="1:14" ht="14.45" customHeight="1" x14ac:dyDescent="0.2">
      <c r="A39" s="709"/>
      <c r="B39" s="548"/>
      <c r="C39" s="530"/>
      <c r="D39" s="794">
        <v>5950</v>
      </c>
      <c r="E39" s="570">
        <v>8300</v>
      </c>
      <c r="F39" s="822">
        <v>3250</v>
      </c>
      <c r="G39" s="1205">
        <v>4780</v>
      </c>
      <c r="H39" s="1206">
        <v>2570</v>
      </c>
      <c r="I39" s="794">
        <v>5200</v>
      </c>
      <c r="J39" s="822">
        <v>2780</v>
      </c>
      <c r="K39" s="1205">
        <v>5250</v>
      </c>
      <c r="L39" s="1206">
        <v>2850</v>
      </c>
      <c r="M39" s="794">
        <v>5550</v>
      </c>
      <c r="N39" s="822">
        <v>2940</v>
      </c>
    </row>
    <row r="40" spans="1:14" ht="15" customHeight="1" x14ac:dyDescent="0.2">
      <c r="A40" s="710"/>
      <c r="B40" s="549"/>
      <c r="C40" s="676"/>
      <c r="D40" s="868">
        <f>(D39-1100+20)</f>
        <v>4870</v>
      </c>
      <c r="E40" s="860">
        <f>D40*140%</f>
        <v>6818</v>
      </c>
      <c r="F40" s="868">
        <f>(F39-1100+20)</f>
        <v>2170</v>
      </c>
      <c r="G40" s="863">
        <f t="shared" ref="G40:L40" si="3">G39-930+20</f>
        <v>3870</v>
      </c>
      <c r="H40" s="863">
        <f t="shared" si="3"/>
        <v>1660</v>
      </c>
      <c r="I40" s="863">
        <f t="shared" si="3"/>
        <v>4290</v>
      </c>
      <c r="J40" s="863">
        <f t="shared" si="3"/>
        <v>1870</v>
      </c>
      <c r="K40" s="863">
        <f t="shared" si="3"/>
        <v>4340</v>
      </c>
      <c r="L40" s="863">
        <f t="shared" si="3"/>
        <v>1940</v>
      </c>
      <c r="M40" s="860">
        <f>M39-1100+20</f>
        <v>4470</v>
      </c>
      <c r="N40" s="860">
        <f>N39-1100+20</f>
        <v>1860</v>
      </c>
    </row>
    <row r="41" spans="1:14" ht="15" customHeight="1" thickBot="1" x14ac:dyDescent="0.25">
      <c r="A41" s="711"/>
      <c r="B41" s="550"/>
      <c r="C41" s="677"/>
      <c r="D41" s="664">
        <v>4870</v>
      </c>
      <c r="E41" s="393">
        <v>6820</v>
      </c>
      <c r="F41" s="690">
        <v>2170</v>
      </c>
      <c r="G41" s="680">
        <v>3870</v>
      </c>
      <c r="H41" s="652">
        <v>1660</v>
      </c>
      <c r="I41" s="664">
        <v>4290</v>
      </c>
      <c r="J41" s="665">
        <v>1870</v>
      </c>
      <c r="K41" s="656">
        <v>4340</v>
      </c>
      <c r="L41" s="394">
        <v>1940</v>
      </c>
      <c r="M41" s="771">
        <v>4470</v>
      </c>
      <c r="N41" s="624">
        <v>1860</v>
      </c>
    </row>
    <row r="42" spans="1:14" ht="65.25" customHeight="1" thickBot="1" x14ac:dyDescent="0.25">
      <c r="A42" s="1365" t="s">
        <v>14</v>
      </c>
      <c r="B42" s="1360" t="s">
        <v>174</v>
      </c>
      <c r="C42" s="1364">
        <v>2</v>
      </c>
      <c r="D42" s="406">
        <v>4870</v>
      </c>
      <c r="E42" s="354">
        <v>6820</v>
      </c>
      <c r="F42" s="360">
        <v>2170</v>
      </c>
      <c r="G42" s="404">
        <v>3870</v>
      </c>
      <c r="H42" s="402">
        <v>1660</v>
      </c>
      <c r="I42" s="406">
        <v>4290</v>
      </c>
      <c r="J42" s="360">
        <v>1870</v>
      </c>
      <c r="K42" s="404">
        <v>4340</v>
      </c>
      <c r="L42" s="402">
        <v>1940</v>
      </c>
      <c r="M42" s="581">
        <v>4470</v>
      </c>
      <c r="N42" s="1073">
        <v>1860</v>
      </c>
    </row>
    <row r="43" spans="1:14" ht="15" customHeight="1" x14ac:dyDescent="0.2">
      <c r="A43" s="712"/>
      <c r="B43" s="548"/>
      <c r="C43" s="530"/>
      <c r="D43" s="794">
        <v>6300</v>
      </c>
      <c r="E43" s="570">
        <v>8800</v>
      </c>
      <c r="F43" s="822">
        <v>3450</v>
      </c>
      <c r="G43" s="1205">
        <v>5090</v>
      </c>
      <c r="H43" s="1206">
        <v>2780</v>
      </c>
      <c r="I43" s="794">
        <v>5570</v>
      </c>
      <c r="J43" s="822">
        <v>2940</v>
      </c>
      <c r="K43" s="1205">
        <v>5620</v>
      </c>
      <c r="L43" s="1206">
        <v>2990</v>
      </c>
      <c r="M43" s="794">
        <v>5990</v>
      </c>
      <c r="N43" s="822">
        <v>3100</v>
      </c>
    </row>
    <row r="44" spans="1:14" ht="13.15" customHeight="1" thickBot="1" x14ac:dyDescent="0.25">
      <c r="A44" s="713"/>
      <c r="B44" s="549"/>
      <c r="C44" s="676"/>
      <c r="D44" s="868">
        <f>(D43-1100+20)</f>
        <v>5220</v>
      </c>
      <c r="E44" s="860">
        <f>D44*140%</f>
        <v>7307.9999999999991</v>
      </c>
      <c r="F44" s="868">
        <f>(F43-1100+20)</f>
        <v>2370</v>
      </c>
      <c r="G44" s="863">
        <f t="shared" ref="G44:L44" si="4">G43-930+20</f>
        <v>4180</v>
      </c>
      <c r="H44" s="863">
        <f t="shared" si="4"/>
        <v>1870</v>
      </c>
      <c r="I44" s="863">
        <f t="shared" si="4"/>
        <v>4660</v>
      </c>
      <c r="J44" s="863">
        <f t="shared" si="4"/>
        <v>2030</v>
      </c>
      <c r="K44" s="863">
        <f t="shared" si="4"/>
        <v>4710</v>
      </c>
      <c r="L44" s="863">
        <f t="shared" si="4"/>
        <v>2080</v>
      </c>
      <c r="M44" s="860">
        <f>M43-1100+20</f>
        <v>4910</v>
      </c>
      <c r="N44" s="860">
        <f>N43-1100+20</f>
        <v>2020</v>
      </c>
    </row>
    <row r="45" spans="1:14" ht="13.15" customHeight="1" thickBot="1" x14ac:dyDescent="0.25">
      <c r="A45" s="714"/>
      <c r="B45" s="550"/>
      <c r="C45" s="677"/>
      <c r="D45" s="1055">
        <v>5220</v>
      </c>
      <c r="E45" s="1056">
        <v>7310</v>
      </c>
      <c r="F45" s="1057">
        <v>2370</v>
      </c>
      <c r="G45" s="1058">
        <v>4180</v>
      </c>
      <c r="H45" s="1059">
        <v>1870</v>
      </c>
      <c r="I45" s="1055">
        <v>4660</v>
      </c>
      <c r="J45" s="1057">
        <v>2030</v>
      </c>
      <c r="K45" s="1058">
        <v>4710</v>
      </c>
      <c r="L45" s="1059">
        <v>2080</v>
      </c>
      <c r="M45" s="1060">
        <v>4910</v>
      </c>
      <c r="N45" s="624">
        <v>2020</v>
      </c>
    </row>
    <row r="46" spans="1:14" ht="66.75" customHeight="1" thickBot="1" x14ac:dyDescent="0.25">
      <c r="A46" s="1366" t="s">
        <v>145</v>
      </c>
      <c r="B46" s="1360" t="s">
        <v>175</v>
      </c>
      <c r="C46" s="1367">
        <v>2</v>
      </c>
      <c r="D46" s="407">
        <v>5220</v>
      </c>
      <c r="E46" s="361">
        <v>7310</v>
      </c>
      <c r="F46" s="362">
        <v>2370</v>
      </c>
      <c r="G46" s="405">
        <v>4180</v>
      </c>
      <c r="H46" s="403">
        <v>1870</v>
      </c>
      <c r="I46" s="407">
        <v>4660</v>
      </c>
      <c r="J46" s="362">
        <v>2030</v>
      </c>
      <c r="K46" s="405">
        <v>4710</v>
      </c>
      <c r="L46" s="403">
        <v>2080</v>
      </c>
      <c r="M46" s="581">
        <v>4910</v>
      </c>
      <c r="N46" s="1073">
        <v>2020</v>
      </c>
    </row>
    <row r="47" spans="1:14" ht="11.45" customHeight="1" thickBot="1" x14ac:dyDescent="0.25">
      <c r="A47" s="712"/>
      <c r="B47" s="548"/>
      <c r="C47" s="530"/>
      <c r="D47" s="1460">
        <v>8680</v>
      </c>
      <c r="E47" s="1461">
        <v>12160</v>
      </c>
      <c r="F47" s="1462">
        <v>4780</v>
      </c>
      <c r="G47" s="1463">
        <v>7040</v>
      </c>
      <c r="H47" s="1464">
        <v>3820</v>
      </c>
      <c r="I47" s="1460">
        <v>7640</v>
      </c>
      <c r="J47" s="1462">
        <v>4060</v>
      </c>
      <c r="K47" s="1463">
        <v>7730</v>
      </c>
      <c r="L47" s="1464">
        <v>4110</v>
      </c>
      <c r="M47" s="1460">
        <v>8250</v>
      </c>
      <c r="N47" s="1462">
        <v>4310</v>
      </c>
    </row>
    <row r="48" spans="1:14" ht="21.75" customHeight="1" thickBot="1" x14ac:dyDescent="0.25">
      <c r="A48" s="713"/>
      <c r="B48" s="549"/>
      <c r="C48" s="676"/>
      <c r="D48" s="868">
        <f>(D47-1100+20)</f>
        <v>7600</v>
      </c>
      <c r="E48" s="860">
        <f>D48*140%</f>
        <v>10640</v>
      </c>
      <c r="F48" s="868">
        <f>(F47-1100+20)</f>
        <v>3700</v>
      </c>
      <c r="G48" s="863">
        <f t="shared" ref="G48:L48" si="5">G47-930+20</f>
        <v>6130</v>
      </c>
      <c r="H48" s="863">
        <f t="shared" si="5"/>
        <v>2910</v>
      </c>
      <c r="I48" s="863">
        <f t="shared" si="5"/>
        <v>6730</v>
      </c>
      <c r="J48" s="863">
        <f t="shared" si="5"/>
        <v>3150</v>
      </c>
      <c r="K48" s="863">
        <f t="shared" si="5"/>
        <v>6820</v>
      </c>
      <c r="L48" s="863">
        <f t="shared" si="5"/>
        <v>3200</v>
      </c>
      <c r="M48" s="860">
        <f>M47-1100+20</f>
        <v>7170</v>
      </c>
      <c r="N48" s="860">
        <f>N47-1100+20</f>
        <v>3230</v>
      </c>
    </row>
    <row r="49" spans="1:14" ht="11.45" customHeight="1" thickBot="1" x14ac:dyDescent="0.25">
      <c r="A49" s="714"/>
      <c r="B49" s="550"/>
      <c r="C49" s="677"/>
      <c r="D49" s="1055">
        <v>7600</v>
      </c>
      <c r="E49" s="1056">
        <v>10640</v>
      </c>
      <c r="F49" s="1057">
        <v>3700</v>
      </c>
      <c r="G49" s="1058">
        <v>6130</v>
      </c>
      <c r="H49" s="1059">
        <v>2910</v>
      </c>
      <c r="I49" s="1055">
        <v>6730</v>
      </c>
      <c r="J49" s="1057">
        <v>3150</v>
      </c>
      <c r="K49" s="1058">
        <v>6820</v>
      </c>
      <c r="L49" s="1059">
        <v>3200</v>
      </c>
      <c r="M49" s="1061">
        <v>7170</v>
      </c>
      <c r="N49" s="1062">
        <v>3230</v>
      </c>
    </row>
    <row r="50" spans="1:14" ht="66" customHeight="1" thickBot="1" x14ac:dyDescent="0.25">
      <c r="A50" s="1366" t="s">
        <v>146</v>
      </c>
      <c r="B50" s="1360" t="s">
        <v>175</v>
      </c>
      <c r="C50" s="1367">
        <v>2</v>
      </c>
      <c r="D50" s="1116">
        <v>7600</v>
      </c>
      <c r="E50" s="1117">
        <v>10640</v>
      </c>
      <c r="F50" s="1118">
        <v>3700</v>
      </c>
      <c r="G50" s="1465">
        <v>6130</v>
      </c>
      <c r="H50" s="1466">
        <v>2910</v>
      </c>
      <c r="I50" s="1116">
        <v>6730</v>
      </c>
      <c r="J50" s="1118">
        <v>3150</v>
      </c>
      <c r="K50" s="1465">
        <v>6820</v>
      </c>
      <c r="L50" s="1466">
        <v>3200</v>
      </c>
      <c r="M50" s="1467">
        <v>7170</v>
      </c>
      <c r="N50" s="1468">
        <v>3230</v>
      </c>
    </row>
    <row r="51" spans="1:14" ht="28.9" customHeight="1" x14ac:dyDescent="0.3">
      <c r="A51" s="219" t="s">
        <v>82</v>
      </c>
      <c r="B51" s="220"/>
      <c r="C51" s="220"/>
      <c r="D51" s="220"/>
      <c r="E51" s="220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9.899999999999999" customHeight="1" x14ac:dyDescent="0.25">
      <c r="A52" s="16" t="s">
        <v>12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20.45" customHeight="1" x14ac:dyDescent="0.25">
      <c r="A53" s="1807" t="s">
        <v>81</v>
      </c>
      <c r="B53" s="1807"/>
      <c r="C53" s="1807"/>
      <c r="D53" s="1807"/>
      <c r="E53" s="1807"/>
      <c r="F53" s="1807"/>
      <c r="G53" s="1807"/>
      <c r="H53" s="1807"/>
      <c r="I53" s="1807"/>
      <c r="J53" s="1807"/>
      <c r="K53" s="1807"/>
      <c r="L53" s="1807"/>
      <c r="M53" s="27"/>
      <c r="N53" s="27"/>
    </row>
    <row r="54" spans="1:14" ht="24.6" customHeight="1" x14ac:dyDescent="0.25">
      <c r="A54" s="16" t="s">
        <v>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26.45" customHeight="1" x14ac:dyDescent="0.25">
      <c r="A55" s="16" t="s">
        <v>10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24" customHeight="1" x14ac:dyDescent="0.25">
      <c r="A56" s="16" t="s">
        <v>11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20.45" customHeight="1" x14ac:dyDescent="0.25">
      <c r="A57" s="16" t="s">
        <v>49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27" customHeight="1" x14ac:dyDescent="0.25">
      <c r="A58" s="1808" t="s">
        <v>83</v>
      </c>
      <c r="B58" s="1807"/>
      <c r="C58" s="1807"/>
      <c r="D58" s="1807"/>
      <c r="E58" s="1807"/>
      <c r="F58" s="1807"/>
      <c r="G58" s="1807"/>
      <c r="H58" s="1807"/>
      <c r="I58" s="1807"/>
      <c r="J58" s="1807"/>
      <c r="K58" s="1807"/>
      <c r="L58" s="1807"/>
      <c r="M58" s="27"/>
      <c r="N58" s="27"/>
    </row>
    <row r="59" spans="1:14" ht="42" customHeight="1" x14ac:dyDescent="0.25">
      <c r="A59" s="1870" t="s">
        <v>55</v>
      </c>
      <c r="B59" s="1870"/>
      <c r="C59" s="1870"/>
      <c r="D59" s="1870"/>
      <c r="E59" s="1870"/>
      <c r="F59" s="1870"/>
      <c r="G59" s="1870"/>
      <c r="H59" s="1870"/>
      <c r="I59" s="1870"/>
      <c r="J59" s="1870"/>
      <c r="K59" s="1870"/>
      <c r="L59" s="1870"/>
      <c r="M59" s="79"/>
      <c r="N59" s="79"/>
    </row>
    <row r="60" spans="1:14" ht="45" customHeight="1" x14ac:dyDescent="0.25">
      <c r="A60" s="1895" t="s">
        <v>262</v>
      </c>
      <c r="B60" s="1895"/>
      <c r="C60" s="1895"/>
      <c r="D60" s="1895"/>
      <c r="E60" s="1895"/>
      <c r="F60" s="1895"/>
      <c r="G60" s="1895"/>
      <c r="H60" s="1895"/>
      <c r="I60" s="1895"/>
      <c r="J60" s="1895"/>
      <c r="K60" s="1895"/>
      <c r="L60" s="1895"/>
      <c r="M60" s="39"/>
      <c r="N60" s="39"/>
    </row>
    <row r="61" spans="1:14" ht="29.45" customHeight="1" x14ac:dyDescent="0.25">
      <c r="A61" s="1841" t="s">
        <v>50</v>
      </c>
      <c r="B61" s="1841"/>
      <c r="C61" s="1841"/>
      <c r="D61" s="1841"/>
      <c r="E61" s="1841"/>
      <c r="F61" s="1841"/>
      <c r="G61" s="1841"/>
      <c r="H61" s="1841"/>
      <c r="I61" s="1841"/>
      <c r="J61" s="1841"/>
      <c r="K61" s="1841"/>
      <c r="L61" s="1841"/>
      <c r="M61" s="39"/>
      <c r="N61" s="39"/>
    </row>
    <row r="62" spans="1:14" ht="56.45" customHeight="1" x14ac:dyDescent="0.25">
      <c r="A62" s="1895" t="s">
        <v>263</v>
      </c>
      <c r="B62" s="1895"/>
      <c r="C62" s="1895"/>
      <c r="D62" s="1895"/>
      <c r="E62" s="1895"/>
      <c r="F62" s="1895"/>
      <c r="G62" s="1895"/>
      <c r="H62" s="1895"/>
      <c r="I62" s="1895"/>
      <c r="J62" s="1895"/>
      <c r="K62" s="1895"/>
      <c r="L62" s="1895"/>
      <c r="M62" s="39"/>
      <c r="N62" s="39"/>
    </row>
    <row r="63" spans="1:14" ht="54.6" customHeight="1" thickBot="1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47.25" customHeight="1" thickBot="1" x14ac:dyDescent="0.25">
      <c r="A64" s="1781" t="s">
        <v>20</v>
      </c>
      <c r="B64" s="1783" t="s">
        <v>21</v>
      </c>
      <c r="C64" s="1783" t="s">
        <v>22</v>
      </c>
      <c r="D64" s="1793" t="s">
        <v>52</v>
      </c>
      <c r="E64" s="1790"/>
      <c r="F64" s="1842"/>
      <c r="G64" s="1793" t="s">
        <v>84</v>
      </c>
      <c r="H64" s="1842"/>
      <c r="I64" s="1793" t="s">
        <v>162</v>
      </c>
      <c r="J64" s="1842"/>
      <c r="K64" s="1793" t="s">
        <v>163</v>
      </c>
      <c r="L64" s="1792"/>
      <c r="M64" s="1793" t="s">
        <v>180</v>
      </c>
      <c r="N64" s="1792"/>
    </row>
    <row r="65" spans="1:14" ht="57.6" customHeight="1" thickBot="1" x14ac:dyDescent="0.25">
      <c r="A65" s="1782"/>
      <c r="B65" s="1784"/>
      <c r="C65" s="1830"/>
      <c r="D65" s="22" t="s">
        <v>27</v>
      </c>
      <c r="E65" s="23" t="s">
        <v>26</v>
      </c>
      <c r="F65" s="24" t="s">
        <v>129</v>
      </c>
      <c r="G65" s="22" t="s">
        <v>23</v>
      </c>
      <c r="H65" s="24" t="s">
        <v>129</v>
      </c>
      <c r="I65" s="22" t="s">
        <v>23</v>
      </c>
      <c r="J65" s="24" t="s">
        <v>129</v>
      </c>
      <c r="K65" s="22" t="s">
        <v>23</v>
      </c>
      <c r="L65" s="24" t="s">
        <v>129</v>
      </c>
      <c r="M65" s="22" t="s">
        <v>23</v>
      </c>
      <c r="N65" s="24" t="s">
        <v>129</v>
      </c>
    </row>
    <row r="66" spans="1:14" ht="33" customHeight="1" thickBot="1" x14ac:dyDescent="0.25">
      <c r="A66" s="1827" t="s">
        <v>92</v>
      </c>
      <c r="B66" s="1828"/>
      <c r="C66" s="1828"/>
      <c r="D66" s="1828"/>
      <c r="E66" s="1828"/>
      <c r="F66" s="1828"/>
      <c r="G66" s="1828"/>
      <c r="H66" s="1828"/>
      <c r="I66" s="1828"/>
      <c r="J66" s="1828"/>
      <c r="K66" s="1828"/>
      <c r="L66" s="1828"/>
      <c r="M66" s="1828"/>
      <c r="N66" s="1829"/>
    </row>
    <row r="67" spans="1:14" ht="21" customHeight="1" thickBot="1" x14ac:dyDescent="0.25">
      <c r="A67" s="1800" t="s">
        <v>30</v>
      </c>
      <c r="B67" s="1801"/>
      <c r="C67" s="1801"/>
      <c r="D67" s="1801"/>
      <c r="E67" s="1801"/>
      <c r="F67" s="1801"/>
      <c r="G67" s="1801"/>
      <c r="H67" s="1801"/>
      <c r="I67" s="1801"/>
      <c r="J67" s="1801"/>
      <c r="K67" s="1801"/>
      <c r="L67" s="1801"/>
      <c r="M67" s="1801"/>
      <c r="N67" s="1802"/>
    </row>
    <row r="68" spans="1:14" ht="76.5" x14ac:dyDescent="0.2">
      <c r="A68" s="1170" t="s">
        <v>46</v>
      </c>
      <c r="B68" s="817" t="s">
        <v>89</v>
      </c>
      <c r="C68" s="1399">
        <v>2</v>
      </c>
      <c r="D68" s="326">
        <v>3310</v>
      </c>
      <c r="E68" s="327">
        <v>4470</v>
      </c>
      <c r="F68" s="297">
        <v>2660</v>
      </c>
      <c r="G68" s="722">
        <v>2680</v>
      </c>
      <c r="H68" s="755">
        <v>2130</v>
      </c>
      <c r="I68" s="295">
        <v>2910</v>
      </c>
      <c r="J68" s="297">
        <v>2250</v>
      </c>
      <c r="K68" s="722">
        <v>2950</v>
      </c>
      <c r="L68" s="755">
        <v>2280</v>
      </c>
      <c r="M68" s="295">
        <v>3140</v>
      </c>
      <c r="N68" s="297">
        <v>2470</v>
      </c>
    </row>
    <row r="69" spans="1:14" ht="64.5" thickBot="1" x14ac:dyDescent="0.25">
      <c r="A69" s="775" t="s">
        <v>44</v>
      </c>
      <c r="B69" s="549" t="s">
        <v>88</v>
      </c>
      <c r="C69" s="1400">
        <v>2</v>
      </c>
      <c r="D69" s="1125">
        <v>3520</v>
      </c>
      <c r="E69" s="296">
        <v>4750</v>
      </c>
      <c r="F69" s="297">
        <v>2660</v>
      </c>
      <c r="G69" s="722">
        <v>2850</v>
      </c>
      <c r="H69" s="755">
        <v>2130</v>
      </c>
      <c r="I69" s="295">
        <v>3100</v>
      </c>
      <c r="J69" s="297">
        <v>2250</v>
      </c>
      <c r="K69" s="722">
        <v>3140</v>
      </c>
      <c r="L69" s="755">
        <v>2280</v>
      </c>
      <c r="M69" s="295">
        <v>3330</v>
      </c>
      <c r="N69" s="297">
        <v>2470</v>
      </c>
    </row>
    <row r="70" spans="1:14" ht="39" thickBot="1" x14ac:dyDescent="0.25">
      <c r="A70" s="775" t="s">
        <v>243</v>
      </c>
      <c r="B70" s="549" t="s">
        <v>241</v>
      </c>
      <c r="C70" s="1400">
        <v>1</v>
      </c>
      <c r="D70" s="582"/>
      <c r="E70" s="1534">
        <v>3870</v>
      </c>
      <c r="F70" s="297">
        <v>2660</v>
      </c>
      <c r="G70" s="722"/>
      <c r="H70" s="755">
        <v>2130</v>
      </c>
      <c r="I70" s="295"/>
      <c r="J70" s="297">
        <v>2250</v>
      </c>
      <c r="K70" s="722"/>
      <c r="L70" s="755">
        <v>2280</v>
      </c>
      <c r="M70" s="295"/>
      <c r="N70" s="297">
        <v>2470</v>
      </c>
    </row>
    <row r="71" spans="1:14" ht="51.75" thickBot="1" x14ac:dyDescent="0.25">
      <c r="A71" s="775" t="s">
        <v>242</v>
      </c>
      <c r="B71" s="549" t="s">
        <v>68</v>
      </c>
      <c r="C71" s="1400">
        <v>1</v>
      </c>
      <c r="D71" s="326"/>
      <c r="E71" s="1535">
        <v>4140</v>
      </c>
      <c r="F71" s="297">
        <v>2660</v>
      </c>
      <c r="G71" s="722"/>
      <c r="H71" s="755">
        <v>2130</v>
      </c>
      <c r="I71" s="295"/>
      <c r="J71" s="297">
        <v>2250</v>
      </c>
      <c r="K71" s="722"/>
      <c r="L71" s="755">
        <v>2280</v>
      </c>
      <c r="M71" s="295"/>
      <c r="N71" s="297">
        <v>2470</v>
      </c>
    </row>
    <row r="72" spans="1:14" ht="64.5" thickBot="1" x14ac:dyDescent="0.25">
      <c r="A72" s="775" t="s">
        <v>165</v>
      </c>
      <c r="B72" s="549" t="s">
        <v>134</v>
      </c>
      <c r="C72" s="1400">
        <v>1</v>
      </c>
      <c r="D72" s="326"/>
      <c r="E72" s="1534">
        <v>4480</v>
      </c>
      <c r="F72" s="297">
        <v>2660</v>
      </c>
      <c r="G72" s="722"/>
      <c r="H72" s="755">
        <v>2130</v>
      </c>
      <c r="I72" s="295"/>
      <c r="J72" s="297">
        <v>2250</v>
      </c>
      <c r="K72" s="722"/>
      <c r="L72" s="755">
        <v>2280</v>
      </c>
      <c r="M72" s="295"/>
      <c r="N72" s="297">
        <v>2470</v>
      </c>
    </row>
    <row r="73" spans="1:14" ht="77.25" thickBot="1" x14ac:dyDescent="0.25">
      <c r="A73" s="1401" t="s">
        <v>255</v>
      </c>
      <c r="B73" s="884" t="s">
        <v>61</v>
      </c>
      <c r="C73" s="1402">
        <v>1</v>
      </c>
      <c r="D73" s="886"/>
      <c r="E73" s="597">
        <v>3520</v>
      </c>
      <c r="F73" s="387"/>
      <c r="G73" s="887"/>
      <c r="H73" s="888"/>
      <c r="I73" s="301"/>
      <c r="J73" s="387"/>
      <c r="K73" s="887"/>
      <c r="L73" s="888"/>
      <c r="M73" s="301"/>
      <c r="N73" s="387"/>
    </row>
    <row r="74" spans="1:14" ht="24" customHeight="1" thickBot="1" x14ac:dyDescent="0.25">
      <c r="A74" s="1878" t="s">
        <v>54</v>
      </c>
      <c r="B74" s="1879"/>
      <c r="C74" s="1879"/>
      <c r="D74" s="1879"/>
      <c r="E74" s="1879"/>
      <c r="F74" s="1879"/>
      <c r="G74" s="1879"/>
      <c r="H74" s="1879"/>
      <c r="I74" s="1879"/>
      <c r="J74" s="1879"/>
      <c r="K74" s="1879"/>
      <c r="L74" s="1879"/>
      <c r="M74" s="777"/>
      <c r="N74" s="778"/>
    </row>
    <row r="75" spans="1:14" ht="12" customHeight="1" x14ac:dyDescent="0.2">
      <c r="A75" s="804"/>
      <c r="B75" s="805"/>
      <c r="C75" s="806"/>
      <c r="D75" s="1499">
        <v>4100</v>
      </c>
      <c r="E75" s="1500">
        <v>5700</v>
      </c>
      <c r="F75" s="1501">
        <v>2660</v>
      </c>
      <c r="G75" s="1502">
        <v>3300</v>
      </c>
      <c r="H75" s="1503">
        <v>2130</v>
      </c>
      <c r="I75" s="1504">
        <v>3600</v>
      </c>
      <c r="J75" s="1501">
        <v>2250</v>
      </c>
      <c r="K75" s="1502">
        <v>3650</v>
      </c>
      <c r="L75" s="1503">
        <v>2280</v>
      </c>
      <c r="M75" s="1504">
        <v>3800</v>
      </c>
      <c r="N75" s="1501">
        <v>2470</v>
      </c>
    </row>
    <row r="76" spans="1:14" ht="11.45" customHeight="1" x14ac:dyDescent="0.2">
      <c r="A76" s="809"/>
      <c r="B76" s="569"/>
      <c r="C76" s="1044">
        <v>1.05</v>
      </c>
      <c r="D76" s="1179">
        <f>D75*C76</f>
        <v>4305</v>
      </c>
      <c r="E76" s="554">
        <f>D76*140%</f>
        <v>6027</v>
      </c>
      <c r="F76" s="737">
        <f>F75*C76</f>
        <v>2793</v>
      </c>
      <c r="G76" s="719">
        <f>D76*81%</f>
        <v>3487.05</v>
      </c>
      <c r="H76" s="1492">
        <f>H75*C76</f>
        <v>2236.5</v>
      </c>
      <c r="I76" s="726">
        <f>D76*88%</f>
        <v>3788.4</v>
      </c>
      <c r="J76" s="727">
        <f>J75*C76</f>
        <v>2362.5</v>
      </c>
      <c r="K76" s="719">
        <f>D76*89%</f>
        <v>3831.4500000000003</v>
      </c>
      <c r="L76" s="1493">
        <f>L75*C76</f>
        <v>2394</v>
      </c>
      <c r="M76" s="726">
        <f>D76*95%</f>
        <v>4089.75</v>
      </c>
      <c r="N76" s="737">
        <f>N75*C76</f>
        <v>2593.5</v>
      </c>
    </row>
    <row r="77" spans="1:14" ht="13.15" customHeight="1" x14ac:dyDescent="0.2">
      <c r="A77" s="809"/>
      <c r="B77" s="569"/>
      <c r="C77" s="785"/>
      <c r="D77" s="793">
        <v>4300</v>
      </c>
      <c r="E77" s="572">
        <v>6050</v>
      </c>
      <c r="F77" s="729">
        <v>2800</v>
      </c>
      <c r="G77" s="720">
        <v>3490</v>
      </c>
      <c r="H77" s="1483">
        <v>2240</v>
      </c>
      <c r="I77" s="728">
        <v>3790</v>
      </c>
      <c r="J77" s="729">
        <v>2360</v>
      </c>
      <c r="K77" s="720">
        <v>3830</v>
      </c>
      <c r="L77" s="1483">
        <v>2390</v>
      </c>
      <c r="M77" s="741">
        <v>4090</v>
      </c>
      <c r="N77" s="729">
        <v>2590</v>
      </c>
    </row>
    <row r="78" spans="1:14" ht="55.15" customHeight="1" thickBot="1" x14ac:dyDescent="0.25">
      <c r="A78" s="772" t="s">
        <v>51</v>
      </c>
      <c r="B78" s="557" t="s">
        <v>166</v>
      </c>
      <c r="C78" s="786">
        <v>2</v>
      </c>
      <c r="D78" s="772">
        <v>4300</v>
      </c>
      <c r="E78" s="556">
        <v>6050</v>
      </c>
      <c r="F78" s="731">
        <v>2800</v>
      </c>
      <c r="G78" s="721">
        <v>3490</v>
      </c>
      <c r="H78" s="1481">
        <v>2240</v>
      </c>
      <c r="I78" s="740">
        <v>3790</v>
      </c>
      <c r="J78" s="731">
        <v>2360</v>
      </c>
      <c r="K78" s="721">
        <v>3830</v>
      </c>
      <c r="L78" s="1481">
        <v>2390</v>
      </c>
      <c r="M78" s="740">
        <v>4090</v>
      </c>
      <c r="N78" s="731">
        <v>2590</v>
      </c>
    </row>
    <row r="79" spans="1:14" ht="12.6" customHeight="1" thickBot="1" x14ac:dyDescent="0.25">
      <c r="A79" s="581"/>
      <c r="B79" s="549"/>
      <c r="C79" s="787"/>
      <c r="D79" s="1505">
        <v>4270</v>
      </c>
      <c r="E79" s="1506">
        <v>6000</v>
      </c>
      <c r="F79" s="1507">
        <v>2660</v>
      </c>
      <c r="G79" s="1508">
        <v>3450</v>
      </c>
      <c r="H79" s="1509">
        <v>2130</v>
      </c>
      <c r="I79" s="1510">
        <v>3750</v>
      </c>
      <c r="J79" s="1507">
        <v>2250</v>
      </c>
      <c r="K79" s="1508">
        <v>3800</v>
      </c>
      <c r="L79" s="1509">
        <v>2280</v>
      </c>
      <c r="M79" s="1510">
        <v>4000</v>
      </c>
      <c r="N79" s="1507">
        <v>2470</v>
      </c>
    </row>
    <row r="80" spans="1:14" ht="12.6" customHeight="1" x14ac:dyDescent="0.2">
      <c r="A80" s="581"/>
      <c r="B80" s="549"/>
      <c r="C80" s="1044">
        <v>1.05</v>
      </c>
      <c r="D80" s="796">
        <f>D79*C80</f>
        <v>4483.5</v>
      </c>
      <c r="E80" s="554">
        <f>D80*140%</f>
        <v>6276.9</v>
      </c>
      <c r="F80" s="737">
        <f>F79*C80</f>
        <v>2793</v>
      </c>
      <c r="G80" s="719">
        <f>D80*81%</f>
        <v>3631.6350000000002</v>
      </c>
      <c r="H80" s="1492">
        <f>H79*C80</f>
        <v>2236.5</v>
      </c>
      <c r="I80" s="726">
        <f>D80*88%</f>
        <v>3945.48</v>
      </c>
      <c r="J80" s="727">
        <f>J79*C80</f>
        <v>2362.5</v>
      </c>
      <c r="K80" s="719">
        <f>D80*89%</f>
        <v>3990.3150000000001</v>
      </c>
      <c r="L80" s="1493">
        <f>L79*C80</f>
        <v>2394</v>
      </c>
      <c r="M80" s="726">
        <f>D80*95%</f>
        <v>4259.3249999999998</v>
      </c>
      <c r="N80" s="737">
        <f>N79*C80</f>
        <v>2593.5</v>
      </c>
    </row>
    <row r="81" spans="1:14" ht="15.75" customHeight="1" x14ac:dyDescent="0.2">
      <c r="A81" s="581"/>
      <c r="B81" s="549"/>
      <c r="C81" s="787"/>
      <c r="D81" s="728">
        <v>4480</v>
      </c>
      <c r="E81" s="555">
        <v>6280</v>
      </c>
      <c r="F81" s="729">
        <v>2790</v>
      </c>
      <c r="G81" s="720">
        <v>3630</v>
      </c>
      <c r="H81" s="1483">
        <v>2240</v>
      </c>
      <c r="I81" s="726">
        <v>3950</v>
      </c>
      <c r="J81" s="729">
        <v>2360</v>
      </c>
      <c r="K81" s="720">
        <v>3990</v>
      </c>
      <c r="L81" s="1483">
        <v>2390</v>
      </c>
      <c r="M81" s="741">
        <v>4260</v>
      </c>
      <c r="N81" s="729">
        <v>2590</v>
      </c>
    </row>
    <row r="82" spans="1:14" ht="66.75" customHeight="1" thickBot="1" x14ac:dyDescent="0.25">
      <c r="A82" s="810" t="s">
        <v>136</v>
      </c>
      <c r="B82" s="811" t="s">
        <v>167</v>
      </c>
      <c r="C82" s="812">
        <v>2</v>
      </c>
      <c r="D82" s="1103">
        <v>4480</v>
      </c>
      <c r="E82" s="1104">
        <v>6280</v>
      </c>
      <c r="F82" s="1267">
        <v>2790</v>
      </c>
      <c r="G82" s="1454">
        <v>3630</v>
      </c>
      <c r="H82" s="1481">
        <v>2240</v>
      </c>
      <c r="I82" s="1455">
        <v>3950</v>
      </c>
      <c r="J82" s="1267">
        <v>2360</v>
      </c>
      <c r="K82" s="1454">
        <v>3990</v>
      </c>
      <c r="L82" s="1481">
        <v>2390</v>
      </c>
      <c r="M82" s="1455">
        <v>4260</v>
      </c>
      <c r="N82" s="1267">
        <v>2590</v>
      </c>
    </row>
    <row r="83" spans="1:14" ht="28.15" customHeight="1" thickBot="1" x14ac:dyDescent="0.25">
      <c r="A83" s="1819" t="s">
        <v>95</v>
      </c>
      <c r="B83" s="1820"/>
      <c r="C83" s="1820"/>
      <c r="D83" s="1820"/>
      <c r="E83" s="1820"/>
      <c r="F83" s="1820"/>
      <c r="G83" s="1820"/>
      <c r="H83" s="1820"/>
      <c r="I83" s="1820"/>
      <c r="J83" s="1820"/>
      <c r="K83" s="1820"/>
      <c r="L83" s="1820"/>
      <c r="M83" s="1820"/>
      <c r="N83" s="1821"/>
    </row>
    <row r="84" spans="1:14" ht="12.75" customHeight="1" thickBot="1" x14ac:dyDescent="0.25">
      <c r="A84" s="813"/>
      <c r="B84" s="813"/>
      <c r="C84" s="813"/>
      <c r="D84" s="814">
        <v>3200</v>
      </c>
      <c r="E84" s="814"/>
      <c r="F84" s="814"/>
    </row>
    <row r="85" spans="1:14" ht="12.6" customHeight="1" x14ac:dyDescent="0.2">
      <c r="A85" s="816"/>
      <c r="B85" s="817"/>
      <c r="C85" s="832">
        <v>1</v>
      </c>
      <c r="D85" s="1127">
        <v>5250</v>
      </c>
      <c r="E85" s="1183">
        <v>7350</v>
      </c>
      <c r="F85" s="1184">
        <v>2900</v>
      </c>
      <c r="G85" s="1407">
        <v>4250</v>
      </c>
      <c r="H85" s="1408">
        <v>2300</v>
      </c>
      <c r="I85" s="1127">
        <v>4600</v>
      </c>
      <c r="J85" s="1185">
        <v>2450</v>
      </c>
      <c r="K85" s="1407">
        <v>4650</v>
      </c>
      <c r="L85" s="1408">
        <v>2500</v>
      </c>
      <c r="M85" s="1127">
        <v>4950</v>
      </c>
      <c r="N85" s="1184">
        <v>2600</v>
      </c>
    </row>
    <row r="86" spans="1:14" ht="12.6" customHeight="1" x14ac:dyDescent="0.2">
      <c r="A86" s="326"/>
      <c r="B86" s="549"/>
      <c r="C86" s="1409">
        <v>1.05</v>
      </c>
      <c r="D86" s="1028">
        <f>D85*C86</f>
        <v>5512.5</v>
      </c>
      <c r="E86" s="564">
        <f>D86*140%</f>
        <v>7717.4999999999991</v>
      </c>
      <c r="F86" s="737">
        <f>D86*55%</f>
        <v>3031.8750000000005</v>
      </c>
      <c r="G86" s="565">
        <f>G85*C86</f>
        <v>4462.5</v>
      </c>
      <c r="H86" s="754">
        <f>H85*C86</f>
        <v>2415</v>
      </c>
      <c r="I86" s="565">
        <f>I85*C86</f>
        <v>4830</v>
      </c>
      <c r="J86" s="737">
        <f>J85*C86</f>
        <v>2572.5</v>
      </c>
      <c r="K86" s="565">
        <f>K85*C86</f>
        <v>4882.5</v>
      </c>
      <c r="L86" s="754">
        <f>L85*C86</f>
        <v>2625</v>
      </c>
      <c r="M86" s="565">
        <f>M85*C86</f>
        <v>5197.5</v>
      </c>
      <c r="N86" s="737">
        <f>N85*C86</f>
        <v>2730</v>
      </c>
    </row>
    <row r="87" spans="1:14" ht="12" customHeight="1" x14ac:dyDescent="0.2">
      <c r="A87" s="326"/>
      <c r="B87" s="549"/>
      <c r="C87" s="834">
        <v>2</v>
      </c>
      <c r="D87" s="728">
        <v>5500</v>
      </c>
      <c r="E87" s="555">
        <v>7700</v>
      </c>
      <c r="F87" s="820">
        <v>3050</v>
      </c>
      <c r="G87" s="848">
        <v>4460</v>
      </c>
      <c r="H87" s="849">
        <v>2420</v>
      </c>
      <c r="I87" s="850">
        <v>4830</v>
      </c>
      <c r="J87" s="851">
        <v>2570</v>
      </c>
      <c r="K87" s="848">
        <v>4880</v>
      </c>
      <c r="L87" s="849">
        <v>2630</v>
      </c>
      <c r="M87" s="850">
        <v>5200</v>
      </c>
      <c r="N87" s="851">
        <v>2730</v>
      </c>
    </row>
    <row r="88" spans="1:14" ht="55.9" customHeight="1" x14ac:dyDescent="0.2">
      <c r="A88" s="772" t="s">
        <v>15</v>
      </c>
      <c r="B88" s="557" t="s">
        <v>168</v>
      </c>
      <c r="C88" s="835">
        <v>2</v>
      </c>
      <c r="D88" s="730">
        <v>5500</v>
      </c>
      <c r="E88" s="558">
        <v>7700</v>
      </c>
      <c r="F88" s="821">
        <v>3050</v>
      </c>
      <c r="G88" s="830">
        <v>4460</v>
      </c>
      <c r="H88" s="825">
        <v>2420</v>
      </c>
      <c r="I88" s="730">
        <v>4830</v>
      </c>
      <c r="J88" s="731">
        <v>2570</v>
      </c>
      <c r="K88" s="830">
        <v>4880</v>
      </c>
      <c r="L88" s="825">
        <v>2630</v>
      </c>
      <c r="M88" s="730">
        <v>5200</v>
      </c>
      <c r="N88" s="821">
        <v>2730</v>
      </c>
    </row>
    <row r="89" spans="1:14" ht="12" customHeight="1" x14ac:dyDescent="0.2">
      <c r="A89" s="581"/>
      <c r="B89" s="549"/>
      <c r="C89" s="836"/>
      <c r="D89" s="1127">
        <v>5650</v>
      </c>
      <c r="E89" s="1183">
        <v>7900</v>
      </c>
      <c r="F89" s="1184">
        <v>3100</v>
      </c>
      <c r="G89" s="1407">
        <v>4550</v>
      </c>
      <c r="H89" s="1408">
        <v>2450</v>
      </c>
      <c r="I89" s="1127">
        <v>4950</v>
      </c>
      <c r="J89" s="1185">
        <v>2650</v>
      </c>
      <c r="K89" s="1407">
        <v>5000</v>
      </c>
      <c r="L89" s="1408">
        <v>2700</v>
      </c>
      <c r="M89" s="1127">
        <v>5300</v>
      </c>
      <c r="N89" s="1184">
        <v>2800</v>
      </c>
    </row>
    <row r="90" spans="1:14" ht="13.15" customHeight="1" x14ac:dyDescent="0.2">
      <c r="A90" s="581"/>
      <c r="B90" s="549"/>
      <c r="C90" s="1409">
        <v>1.05</v>
      </c>
      <c r="D90" s="1028">
        <f>D89*C90</f>
        <v>5932.5</v>
      </c>
      <c r="E90" s="564">
        <f>D90*140%</f>
        <v>8305.5</v>
      </c>
      <c r="F90" s="737">
        <f>D90*55%</f>
        <v>3262.8750000000005</v>
      </c>
      <c r="G90" s="565">
        <f>G89*C90</f>
        <v>4777.5</v>
      </c>
      <c r="H90" s="754">
        <f>H89*C90</f>
        <v>2572.5</v>
      </c>
      <c r="I90" s="565">
        <f>I89*C90</f>
        <v>5197.5</v>
      </c>
      <c r="J90" s="737">
        <f>J89*C90</f>
        <v>2782.5</v>
      </c>
      <c r="K90" s="565">
        <f>K89*C90</f>
        <v>5250</v>
      </c>
      <c r="L90" s="754">
        <f>L89*C90</f>
        <v>2835</v>
      </c>
      <c r="M90" s="565">
        <f>M89*C90</f>
        <v>5565</v>
      </c>
      <c r="N90" s="737">
        <f>N89*C90</f>
        <v>2940</v>
      </c>
    </row>
    <row r="91" spans="1:14" ht="12" customHeight="1" x14ac:dyDescent="0.2">
      <c r="A91" s="581"/>
      <c r="B91" s="549"/>
      <c r="C91" s="836"/>
      <c r="D91" s="728">
        <v>5950</v>
      </c>
      <c r="E91" s="555">
        <v>8300</v>
      </c>
      <c r="F91" s="820">
        <v>3250</v>
      </c>
      <c r="G91" s="757">
        <v>4780</v>
      </c>
      <c r="H91" s="824">
        <v>2570</v>
      </c>
      <c r="I91" s="728">
        <v>5200</v>
      </c>
      <c r="J91" s="820">
        <v>2780</v>
      </c>
      <c r="K91" s="757">
        <v>5250</v>
      </c>
      <c r="L91" s="824">
        <v>2850</v>
      </c>
      <c r="M91" s="728">
        <v>5550</v>
      </c>
      <c r="N91" s="820">
        <v>2940</v>
      </c>
    </row>
    <row r="92" spans="1:14" ht="63.75" customHeight="1" x14ac:dyDescent="0.2">
      <c r="A92" s="730" t="s">
        <v>14</v>
      </c>
      <c r="B92" s="557" t="s">
        <v>169</v>
      </c>
      <c r="C92" s="835">
        <v>2</v>
      </c>
      <c r="D92" s="1410">
        <v>5950</v>
      </c>
      <c r="E92" s="1410">
        <v>8300</v>
      </c>
      <c r="F92" s="1410">
        <v>3250</v>
      </c>
      <c r="G92" s="1410">
        <v>4780</v>
      </c>
      <c r="H92" s="1410">
        <v>2570</v>
      </c>
      <c r="I92" s="1410">
        <v>5200</v>
      </c>
      <c r="J92" s="1410">
        <v>2780</v>
      </c>
      <c r="K92" s="1410">
        <v>5250</v>
      </c>
      <c r="L92" s="1410">
        <v>2850</v>
      </c>
      <c r="M92" s="1410">
        <v>5550</v>
      </c>
      <c r="N92" s="1410">
        <v>2940</v>
      </c>
    </row>
    <row r="93" spans="1:14" ht="13.9" customHeight="1" x14ac:dyDescent="0.2">
      <c r="A93" s="326"/>
      <c r="B93" s="549"/>
      <c r="C93" s="836"/>
      <c r="D93" s="1127">
        <v>6000</v>
      </c>
      <c r="E93" s="1183">
        <v>8400</v>
      </c>
      <c r="F93" s="1184">
        <v>3300</v>
      </c>
      <c r="G93" s="1407">
        <v>4850</v>
      </c>
      <c r="H93" s="1408">
        <v>2650</v>
      </c>
      <c r="I93" s="1127">
        <v>5300</v>
      </c>
      <c r="J93" s="1184">
        <v>2800</v>
      </c>
      <c r="K93" s="1407">
        <v>5350</v>
      </c>
      <c r="L93" s="1408">
        <v>2850</v>
      </c>
      <c r="M93" s="1127">
        <v>5700</v>
      </c>
      <c r="N93" s="1184">
        <v>2950</v>
      </c>
    </row>
    <row r="94" spans="1:14" ht="15.6" customHeight="1" x14ac:dyDescent="0.2">
      <c r="A94" s="326"/>
      <c r="B94" s="549"/>
      <c r="C94" s="1409">
        <v>1.05</v>
      </c>
      <c r="D94" s="1028">
        <f>D93*C94</f>
        <v>6300</v>
      </c>
      <c r="E94" s="564">
        <f>D94*140%</f>
        <v>8820</v>
      </c>
      <c r="F94" s="737">
        <f>D94*55%</f>
        <v>3465.0000000000005</v>
      </c>
      <c r="G94" s="565">
        <f>G93*C94</f>
        <v>5092.5</v>
      </c>
      <c r="H94" s="754">
        <f>H93*C94</f>
        <v>2782.5</v>
      </c>
      <c r="I94" s="565">
        <f>I93*C94</f>
        <v>5565</v>
      </c>
      <c r="J94" s="737">
        <f>J93*C94</f>
        <v>2940</v>
      </c>
      <c r="K94" s="565">
        <f>K93*C94</f>
        <v>5617.5</v>
      </c>
      <c r="L94" s="754">
        <f>L93*C94</f>
        <v>2992.5</v>
      </c>
      <c r="M94" s="565">
        <f>M93*C94</f>
        <v>5985</v>
      </c>
      <c r="N94" s="737">
        <f>N93*C94</f>
        <v>3097.5</v>
      </c>
    </row>
    <row r="95" spans="1:14" ht="18.600000000000001" customHeight="1" x14ac:dyDescent="0.2">
      <c r="A95" s="582"/>
      <c r="B95" s="549"/>
      <c r="C95" s="836"/>
      <c r="D95" s="728">
        <v>6300</v>
      </c>
      <c r="E95" s="555">
        <v>8800</v>
      </c>
      <c r="F95" s="820">
        <v>3450</v>
      </c>
      <c r="G95" s="757">
        <v>5090</v>
      </c>
      <c r="H95" s="824">
        <v>2780</v>
      </c>
      <c r="I95" s="728">
        <v>5570</v>
      </c>
      <c r="J95" s="820">
        <v>2940</v>
      </c>
      <c r="K95" s="757">
        <v>5620</v>
      </c>
      <c r="L95" s="824">
        <v>2990</v>
      </c>
      <c r="M95" s="728">
        <v>5990</v>
      </c>
      <c r="N95" s="820">
        <v>3100</v>
      </c>
    </row>
    <row r="96" spans="1:14" ht="71.25" customHeight="1" x14ac:dyDescent="0.2">
      <c r="A96" s="772" t="s">
        <v>145</v>
      </c>
      <c r="B96" s="557" t="s">
        <v>170</v>
      </c>
      <c r="C96" s="835">
        <v>2</v>
      </c>
      <c r="D96" s="730">
        <v>6300</v>
      </c>
      <c r="E96" s="558">
        <v>8800</v>
      </c>
      <c r="F96" s="821">
        <v>3450</v>
      </c>
      <c r="G96" s="830">
        <v>5090</v>
      </c>
      <c r="H96" s="825">
        <v>2780</v>
      </c>
      <c r="I96" s="730">
        <v>5570</v>
      </c>
      <c r="J96" s="821">
        <v>2940</v>
      </c>
      <c r="K96" s="830">
        <v>5620</v>
      </c>
      <c r="L96" s="825">
        <v>5990</v>
      </c>
      <c r="M96" s="730">
        <v>5990</v>
      </c>
      <c r="N96" s="821">
        <v>3100</v>
      </c>
    </row>
    <row r="97" spans="1:14" ht="14.45" customHeight="1" thickBot="1" x14ac:dyDescent="0.25">
      <c r="A97" s="326"/>
      <c r="B97" s="549"/>
      <c r="C97" s="836"/>
      <c r="D97" s="1460">
        <v>8270</v>
      </c>
      <c r="E97" s="1461">
        <v>11580</v>
      </c>
      <c r="F97" s="1462">
        <v>4550</v>
      </c>
      <c r="G97" s="1463">
        <v>6700</v>
      </c>
      <c r="H97" s="1464">
        <v>3640</v>
      </c>
      <c r="I97" s="1460">
        <v>7280</v>
      </c>
      <c r="J97" s="1462">
        <v>3870</v>
      </c>
      <c r="K97" s="1463">
        <v>7360</v>
      </c>
      <c r="L97" s="1464">
        <v>3910</v>
      </c>
      <c r="M97" s="1460">
        <v>7860</v>
      </c>
      <c r="N97" s="1462">
        <v>4100</v>
      </c>
    </row>
    <row r="98" spans="1:14" ht="12" customHeight="1" x14ac:dyDescent="0.2">
      <c r="A98" s="326"/>
      <c r="B98" s="549"/>
      <c r="C98" s="1409">
        <v>1.05</v>
      </c>
      <c r="D98" s="1028">
        <f>D97*C98</f>
        <v>8683.5</v>
      </c>
      <c r="E98" s="564">
        <f>D98*140%</f>
        <v>12156.9</v>
      </c>
      <c r="F98" s="737">
        <f>D98*55%</f>
        <v>4775.9250000000002</v>
      </c>
      <c r="G98" s="565">
        <f>G97*C98</f>
        <v>7035</v>
      </c>
      <c r="H98" s="754">
        <f>H97*C98</f>
        <v>3822</v>
      </c>
      <c r="I98" s="565">
        <f>I97*C98</f>
        <v>7644</v>
      </c>
      <c r="J98" s="737">
        <f>J97*C98</f>
        <v>4063.5</v>
      </c>
      <c r="K98" s="565">
        <f>K97*C98</f>
        <v>7728</v>
      </c>
      <c r="L98" s="754">
        <f>L97*C98</f>
        <v>4105.5</v>
      </c>
      <c r="M98" s="565">
        <f>M97*C98</f>
        <v>8253</v>
      </c>
      <c r="N98" s="737">
        <f>N97*C98</f>
        <v>4305</v>
      </c>
    </row>
    <row r="99" spans="1:14" ht="15" customHeight="1" x14ac:dyDescent="0.2">
      <c r="A99" s="582"/>
      <c r="B99" s="549"/>
      <c r="C99" s="836"/>
      <c r="D99" s="728">
        <v>8680</v>
      </c>
      <c r="E99" s="555">
        <v>12160</v>
      </c>
      <c r="F99" s="820">
        <v>4780</v>
      </c>
      <c r="G99" s="757">
        <v>7040</v>
      </c>
      <c r="H99" s="824">
        <v>3820</v>
      </c>
      <c r="I99" s="728">
        <v>7640</v>
      </c>
      <c r="J99" s="820">
        <v>4060</v>
      </c>
      <c r="K99" s="757">
        <v>7730</v>
      </c>
      <c r="L99" s="824">
        <v>4110</v>
      </c>
      <c r="M99" s="728">
        <v>8250</v>
      </c>
      <c r="N99" s="820">
        <v>4310</v>
      </c>
    </row>
    <row r="100" spans="1:14" ht="64.5" customHeight="1" thickBot="1" x14ac:dyDescent="0.25">
      <c r="A100" s="810" t="s">
        <v>146</v>
      </c>
      <c r="B100" s="811" t="s">
        <v>171</v>
      </c>
      <c r="C100" s="837">
        <v>2</v>
      </c>
      <c r="D100" s="1103">
        <v>8680</v>
      </c>
      <c r="E100" s="1104">
        <v>12160</v>
      </c>
      <c r="F100" s="1211">
        <v>4780</v>
      </c>
      <c r="G100" s="1458">
        <v>7040</v>
      </c>
      <c r="H100" s="1459">
        <v>3820</v>
      </c>
      <c r="I100" s="1103">
        <v>7640</v>
      </c>
      <c r="J100" s="1211">
        <v>4060</v>
      </c>
      <c r="K100" s="1458">
        <v>7730</v>
      </c>
      <c r="L100" s="1459">
        <v>4110</v>
      </c>
      <c r="M100" s="1103">
        <v>8250</v>
      </c>
      <c r="N100" s="1211">
        <v>4310</v>
      </c>
    </row>
    <row r="101" spans="1:14" ht="34.9" customHeight="1" x14ac:dyDescent="0.25">
      <c r="A101" s="1869" t="s">
        <v>93</v>
      </c>
      <c r="B101" s="1870"/>
      <c r="C101" s="1870"/>
      <c r="D101" s="1870"/>
      <c r="E101" s="1870"/>
      <c r="F101" s="1870"/>
      <c r="G101" s="1870"/>
      <c r="H101" s="1870"/>
      <c r="I101" s="1870"/>
      <c r="J101" s="1870"/>
      <c r="K101" s="1870"/>
      <c r="L101" s="1870"/>
      <c r="M101" s="79"/>
      <c r="N101" s="79"/>
    </row>
    <row r="102" spans="1:14" ht="19.899999999999999" customHeight="1" x14ac:dyDescent="0.25">
      <c r="A102" s="16" t="s">
        <v>12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9.899999999999999" customHeight="1" x14ac:dyDescent="0.25">
      <c r="A103" s="1807" t="s">
        <v>81</v>
      </c>
      <c r="B103" s="1807"/>
      <c r="C103" s="1807"/>
      <c r="D103" s="1807"/>
      <c r="E103" s="1807"/>
      <c r="F103" s="1807"/>
      <c r="G103" s="1807"/>
      <c r="H103" s="1807"/>
      <c r="I103" s="1807"/>
      <c r="J103" s="1807"/>
      <c r="K103" s="1807"/>
      <c r="L103" s="1807"/>
      <c r="M103" s="27"/>
      <c r="N103" s="27"/>
    </row>
    <row r="104" spans="1:14" ht="17.45" customHeight="1" x14ac:dyDescent="0.25">
      <c r="A104" s="27" t="s">
        <v>36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20.45" customHeight="1" x14ac:dyDescent="0.25">
      <c r="A105" s="16" t="s">
        <v>10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9.149999999999999" customHeight="1" x14ac:dyDescent="0.25">
      <c r="A106" s="16" t="s">
        <v>11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8.600000000000001" customHeight="1" x14ac:dyDescent="0.25">
      <c r="A107" s="16" t="s">
        <v>49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21" customHeight="1" x14ac:dyDescent="0.25">
      <c r="A108" s="1808" t="s">
        <v>83</v>
      </c>
      <c r="B108" s="1807"/>
      <c r="C108" s="1807"/>
      <c r="D108" s="1807"/>
      <c r="E108" s="1807"/>
      <c r="F108" s="1807"/>
      <c r="G108" s="1807"/>
      <c r="H108" s="1807"/>
      <c r="I108" s="1807"/>
      <c r="J108" s="1807"/>
      <c r="K108" s="1807"/>
      <c r="L108" s="1807"/>
      <c r="M108" s="27"/>
      <c r="N108" s="27"/>
    </row>
    <row r="109" spans="1:14" ht="26.45" customHeight="1" x14ac:dyDescent="0.2">
      <c r="A109" s="1880" t="s">
        <v>37</v>
      </c>
      <c r="B109" s="1880"/>
      <c r="C109" s="1880"/>
      <c r="D109" s="1880"/>
      <c r="E109" s="1880"/>
      <c r="F109" s="1880"/>
      <c r="G109" s="1880"/>
      <c r="H109" s="1880"/>
      <c r="I109" s="1880"/>
      <c r="J109" s="1880"/>
      <c r="K109" s="1880"/>
      <c r="L109" s="1880"/>
      <c r="M109" s="77"/>
      <c r="N109" s="77"/>
    </row>
    <row r="110" spans="1:14" ht="33.75" customHeight="1" x14ac:dyDescent="0.25">
      <c r="A110" s="17"/>
      <c r="B110" s="1831" t="s">
        <v>249</v>
      </c>
      <c r="C110" s="1831"/>
      <c r="D110" s="1831"/>
      <c r="E110" s="1831"/>
      <c r="F110" s="1831"/>
      <c r="G110" s="1831"/>
      <c r="H110" s="1831"/>
      <c r="I110" s="1831"/>
      <c r="J110" s="1831"/>
      <c r="K110" s="1831"/>
      <c r="L110" s="1831"/>
      <c r="M110" s="17" t="s">
        <v>219</v>
      </c>
      <c r="N110" s="17"/>
    </row>
    <row r="111" spans="1:14" ht="15.75" customHeight="1" x14ac:dyDescent="0.25">
      <c r="A111" s="17"/>
      <c r="B111" s="1831" t="s">
        <v>176</v>
      </c>
      <c r="C111" s="1831"/>
      <c r="D111" s="1831"/>
      <c r="E111" s="1831"/>
      <c r="F111" s="1831"/>
      <c r="G111" s="1831"/>
      <c r="H111" s="1831"/>
      <c r="I111" s="1831"/>
      <c r="J111" s="1831"/>
      <c r="K111" s="1831"/>
      <c r="L111" s="1831"/>
      <c r="M111" s="17"/>
      <c r="N111" s="17"/>
    </row>
    <row r="112" spans="1:14" ht="32.25" customHeight="1" x14ac:dyDescent="0.25">
      <c r="A112" s="17"/>
      <c r="B112" s="1831" t="s">
        <v>259</v>
      </c>
      <c r="C112" s="1831"/>
      <c r="D112" s="1831"/>
      <c r="E112" s="1831"/>
      <c r="F112" s="1831"/>
      <c r="G112" s="1831"/>
      <c r="H112" s="1831"/>
      <c r="I112" s="1831"/>
      <c r="J112" s="1831"/>
      <c r="K112" s="1831"/>
      <c r="L112" s="1831"/>
      <c r="M112" s="17"/>
      <c r="N112" s="17"/>
    </row>
    <row r="113" spans="1:14" ht="32.25" customHeight="1" x14ac:dyDescent="0.25">
      <c r="A113" s="17"/>
      <c r="B113" s="1831" t="s">
        <v>260</v>
      </c>
      <c r="C113" s="1831"/>
      <c r="D113" s="1831"/>
      <c r="E113" s="1831"/>
      <c r="F113" s="1831"/>
      <c r="G113" s="1831"/>
      <c r="H113" s="1831"/>
      <c r="I113" s="1831"/>
      <c r="J113" s="1831"/>
      <c r="K113" s="1831"/>
      <c r="L113" s="1831"/>
      <c r="M113" s="17"/>
      <c r="N113" s="17"/>
    </row>
    <row r="114" spans="1:14" ht="32.25" customHeight="1" x14ac:dyDescent="0.25">
      <c r="A114" s="17"/>
      <c r="B114" s="1831" t="s">
        <v>261</v>
      </c>
      <c r="C114" s="1831"/>
      <c r="D114" s="1831"/>
      <c r="E114" s="1831"/>
      <c r="F114" s="1831"/>
      <c r="G114" s="1831"/>
      <c r="H114" s="1831"/>
      <c r="I114" s="1831"/>
      <c r="J114" s="1831"/>
      <c r="K114" s="1831"/>
      <c r="L114" s="1831"/>
      <c r="M114" s="17"/>
      <c r="N114" s="17"/>
    </row>
    <row r="115" spans="1:14" ht="32.25" customHeight="1" x14ac:dyDescent="0.25">
      <c r="A115" s="17"/>
      <c r="B115" s="1831" t="s">
        <v>250</v>
      </c>
      <c r="C115" s="1831"/>
      <c r="D115" s="1831"/>
      <c r="E115" s="1831"/>
      <c r="F115" s="1831"/>
      <c r="G115" s="1831"/>
      <c r="H115" s="1831"/>
      <c r="I115" s="1831"/>
      <c r="J115" s="1831"/>
      <c r="K115" s="1831"/>
      <c r="L115" s="1831"/>
      <c r="M115" s="17"/>
      <c r="N115" s="17"/>
    </row>
    <row r="116" spans="1:14" ht="22.5" customHeight="1" x14ac:dyDescent="0.25">
      <c r="A116" s="1832" t="s">
        <v>2</v>
      </c>
      <c r="B116" s="1832"/>
      <c r="C116" s="1832"/>
      <c r="D116" s="1832"/>
      <c r="E116" s="1832"/>
      <c r="F116" s="1832"/>
      <c r="G116" s="1832"/>
      <c r="H116" s="1832"/>
      <c r="I116" s="1832"/>
      <c r="J116" s="1832"/>
      <c r="K116" s="1832"/>
      <c r="L116" s="1832"/>
      <c r="M116" s="73"/>
      <c r="N116" s="73"/>
    </row>
    <row r="117" spans="1:14" ht="30.75" customHeight="1" x14ac:dyDescent="0.25">
      <c r="A117" s="1841" t="s">
        <v>187</v>
      </c>
      <c r="B117" s="1841"/>
      <c r="C117" s="1841"/>
      <c r="D117" s="1841"/>
      <c r="E117" s="1841"/>
      <c r="F117" s="1841"/>
      <c r="G117" s="1841"/>
      <c r="H117" s="1841"/>
      <c r="I117" s="1841"/>
      <c r="J117" s="1841"/>
      <c r="K117" s="1841"/>
      <c r="L117" s="1841"/>
      <c r="M117" s="39"/>
      <c r="N117" s="39"/>
    </row>
    <row r="118" spans="1:14" ht="18" customHeight="1" x14ac:dyDescent="0.25">
      <c r="A118" s="1841" t="s">
        <v>178</v>
      </c>
      <c r="B118" s="1841"/>
      <c r="C118" s="1841"/>
      <c r="D118" s="1841"/>
      <c r="E118" s="1841"/>
      <c r="F118" s="1841"/>
      <c r="G118" s="1841"/>
      <c r="H118" s="1841"/>
      <c r="I118" s="1841"/>
      <c r="J118" s="1841"/>
      <c r="K118" s="1841"/>
      <c r="L118" s="1841"/>
      <c r="M118" s="39"/>
      <c r="N118" s="39"/>
    </row>
    <row r="119" spans="1:14" ht="61.9" customHeight="1" x14ac:dyDescent="0.25">
      <c r="A119" s="1841" t="s">
        <v>264</v>
      </c>
      <c r="B119" s="1841"/>
      <c r="C119" s="1841"/>
      <c r="D119" s="1841"/>
      <c r="E119" s="1841"/>
      <c r="F119" s="1841"/>
      <c r="G119" s="1841"/>
      <c r="H119" s="1841"/>
      <c r="I119" s="1841"/>
      <c r="J119" s="1841"/>
      <c r="K119" s="1841"/>
      <c r="L119" s="1841"/>
      <c r="M119" s="39"/>
      <c r="N119" s="39"/>
    </row>
    <row r="120" spans="1:14" ht="33.6" customHeight="1" x14ac:dyDescent="0.25">
      <c r="A120" s="1841" t="s">
        <v>50</v>
      </c>
      <c r="B120" s="1841"/>
      <c r="C120" s="1841"/>
      <c r="D120" s="1841"/>
      <c r="E120" s="1841"/>
      <c r="F120" s="1841"/>
      <c r="G120" s="1841"/>
      <c r="H120" s="1841"/>
      <c r="I120" s="1841"/>
      <c r="J120" s="1841"/>
      <c r="K120" s="1841"/>
      <c r="L120" s="1841"/>
      <c r="M120" s="39"/>
      <c r="N120" s="39"/>
    </row>
    <row r="121" spans="1:14" ht="48" customHeight="1" x14ac:dyDescent="0.25">
      <c r="A121" s="1841" t="s">
        <v>263</v>
      </c>
      <c r="B121" s="1841"/>
      <c r="C121" s="1841"/>
      <c r="D121" s="1841"/>
      <c r="E121" s="1841"/>
      <c r="F121" s="1841"/>
      <c r="G121" s="1841"/>
      <c r="H121" s="1841"/>
      <c r="I121" s="1841"/>
      <c r="J121" s="1841"/>
      <c r="K121" s="1841"/>
      <c r="L121" s="1841"/>
      <c r="M121" s="39"/>
      <c r="N121" s="39"/>
    </row>
    <row r="122" spans="1:14" ht="53.25" customHeight="1" x14ac:dyDescent="0.25">
      <c r="A122" s="1881" t="s">
        <v>265</v>
      </c>
      <c r="B122" s="1881"/>
      <c r="C122" s="1881"/>
      <c r="D122" s="1881"/>
      <c r="E122" s="1881"/>
      <c r="F122" s="1881"/>
      <c r="G122" s="1881"/>
      <c r="H122" s="1881"/>
      <c r="I122" s="1881"/>
      <c r="J122" s="1881"/>
      <c r="K122" s="1881"/>
      <c r="L122" s="1881"/>
      <c r="M122" s="525"/>
      <c r="N122" s="525"/>
    </row>
    <row r="123" spans="1:14" ht="35.450000000000003" customHeight="1" x14ac:dyDescent="0.25">
      <c r="A123" s="1841" t="s">
        <v>236</v>
      </c>
      <c r="B123" s="1841"/>
      <c r="C123" s="1841"/>
      <c r="D123" s="1841"/>
      <c r="E123" s="1841"/>
      <c r="F123" s="1841"/>
      <c r="G123" s="1841"/>
      <c r="H123" s="1841"/>
      <c r="I123" s="1841"/>
      <c r="J123" s="1841"/>
      <c r="K123" s="1841"/>
      <c r="L123" s="1841"/>
      <c r="M123" s="39"/>
      <c r="N123" s="39"/>
    </row>
    <row r="124" spans="1:14" ht="35.450000000000003" customHeight="1" x14ac:dyDescent="0.25">
      <c r="A124" s="1841" t="s">
        <v>96</v>
      </c>
      <c r="B124" s="1841"/>
      <c r="C124" s="1841"/>
      <c r="D124" s="1841"/>
      <c r="E124" s="1841"/>
      <c r="F124" s="1841"/>
      <c r="G124" s="1841"/>
      <c r="H124" s="1841"/>
      <c r="I124" s="1841"/>
      <c r="J124" s="1841"/>
      <c r="K124" s="1841"/>
      <c r="L124" s="1841"/>
      <c r="M124" s="39"/>
      <c r="N124" s="39"/>
    </row>
    <row r="125" spans="1:14" ht="22.15" customHeight="1" x14ac:dyDescent="0.25">
      <c r="A125" s="1841" t="s">
        <v>39</v>
      </c>
      <c r="B125" s="1841"/>
      <c r="C125" s="1841"/>
      <c r="D125" s="1841"/>
      <c r="E125" s="1841"/>
      <c r="F125" s="1841"/>
      <c r="G125" s="1841"/>
      <c r="H125" s="1841"/>
      <c r="I125" s="1841"/>
      <c r="J125" s="1841"/>
      <c r="K125" s="1841"/>
      <c r="L125" s="1841"/>
      <c r="M125" s="39"/>
      <c r="N125" s="39"/>
    </row>
    <row r="126" spans="1:14" ht="18.600000000000001" customHeight="1" x14ac:dyDescent="0.25">
      <c r="A126" s="1882" t="s">
        <v>18</v>
      </c>
      <c r="B126" s="1882"/>
      <c r="C126" s="1882"/>
      <c r="D126" s="1883"/>
      <c r="E126" s="1883"/>
      <c r="F126" s="1883"/>
      <c r="G126" s="1883"/>
      <c r="H126" s="1883"/>
      <c r="I126" s="1883"/>
      <c r="J126" s="1883"/>
      <c r="K126" s="1883"/>
      <c r="L126" s="1883"/>
      <c r="M126" s="56"/>
      <c r="N126" s="56"/>
    </row>
    <row r="127" spans="1:14" ht="18.600000000000001" customHeight="1" x14ac:dyDescent="0.25">
      <c r="A127" s="1883" t="s">
        <v>19</v>
      </c>
      <c r="B127" s="1883"/>
      <c r="C127" s="1883"/>
      <c r="D127" s="1883"/>
      <c r="E127" s="1883"/>
      <c r="F127" s="1883"/>
      <c r="G127" s="1883"/>
      <c r="H127" s="1883"/>
      <c r="I127" s="1883"/>
      <c r="J127" s="1883"/>
      <c r="K127" s="1883"/>
      <c r="L127" s="1883"/>
      <c r="M127" s="56"/>
      <c r="N127" s="56"/>
    </row>
    <row r="128" spans="1:14" ht="18.75" customHeight="1" x14ac:dyDescent="0.25">
      <c r="A128" s="1841" t="s">
        <v>97</v>
      </c>
      <c r="B128" s="1841"/>
      <c r="C128" s="1841"/>
      <c r="D128" s="1841"/>
      <c r="E128" s="1841"/>
      <c r="F128" s="1841"/>
      <c r="G128" s="1841"/>
      <c r="H128" s="1841"/>
      <c r="I128" s="1841"/>
      <c r="J128" s="1841"/>
      <c r="K128" s="1841"/>
      <c r="L128" s="1841"/>
      <c r="M128" s="39"/>
      <c r="N128" s="39"/>
    </row>
    <row r="129" spans="1:14" ht="70.900000000000006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5" thickBo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67.5" customHeight="1" thickBot="1" x14ac:dyDescent="0.25">
      <c r="A132" s="1791" t="s">
        <v>20</v>
      </c>
      <c r="B132" s="1842"/>
      <c r="C132" s="1793" t="s">
        <v>21</v>
      </c>
      <c r="D132" s="1790"/>
      <c r="E132" s="1790"/>
      <c r="F132" s="1790"/>
      <c r="G132" s="1790"/>
      <c r="H132" s="1792"/>
      <c r="I132" s="1847" t="s">
        <v>22</v>
      </c>
      <c r="J132" s="1024" t="s">
        <v>52</v>
      </c>
      <c r="K132" s="1025"/>
      <c r="L132" s="5"/>
      <c r="M132" s="5"/>
      <c r="N132" s="5"/>
    </row>
    <row r="133" spans="1:14" ht="48.75" thickBot="1" x14ac:dyDescent="0.25">
      <c r="A133" s="1843"/>
      <c r="B133" s="1844"/>
      <c r="C133" s="1830"/>
      <c r="D133" s="1845"/>
      <c r="E133" s="1845"/>
      <c r="F133" s="1845"/>
      <c r="G133" s="1845"/>
      <c r="H133" s="1846"/>
      <c r="I133" s="1848"/>
      <c r="J133" s="333" t="s">
        <v>193</v>
      </c>
      <c r="K133" s="24" t="s">
        <v>194</v>
      </c>
      <c r="L133" s="5"/>
      <c r="M133" s="5"/>
      <c r="N133" s="5"/>
    </row>
    <row r="134" spans="1:14" ht="19.5" customHeight="1" thickBot="1" x14ac:dyDescent="0.25">
      <c r="A134" s="1797" t="s">
        <v>192</v>
      </c>
      <c r="B134" s="1798"/>
      <c r="C134" s="1798"/>
      <c r="D134" s="1798"/>
      <c r="E134" s="1798"/>
      <c r="F134" s="1798"/>
      <c r="G134" s="1798"/>
      <c r="H134" s="1798"/>
      <c r="I134" s="1798"/>
      <c r="J134" s="1798"/>
      <c r="K134" s="1799"/>
      <c r="L134" s="5"/>
      <c r="M134" s="5"/>
      <c r="N134" s="5"/>
    </row>
    <row r="135" spans="1:14" ht="15" x14ac:dyDescent="0.25">
      <c r="A135" s="978"/>
      <c r="B135" s="548"/>
      <c r="C135" s="925"/>
      <c r="D135" s="646"/>
      <c r="E135" s="959"/>
      <c r="F135" s="51"/>
      <c r="G135" s="51"/>
      <c r="H135" s="51"/>
      <c r="I135" s="51"/>
      <c r="J135" s="599">
        <v>3310</v>
      </c>
      <c r="K135" s="592"/>
      <c r="L135" s="5"/>
      <c r="M135" s="5"/>
      <c r="N135" s="5"/>
    </row>
    <row r="136" spans="1:14" ht="15" x14ac:dyDescent="0.25">
      <c r="A136" s="573"/>
      <c r="B136" s="549"/>
      <c r="C136" s="574"/>
      <c r="D136" s="912"/>
      <c r="E136" s="575"/>
      <c r="F136" s="51"/>
      <c r="G136" s="51"/>
      <c r="H136" s="51"/>
      <c r="I136" s="51"/>
      <c r="J136" s="600">
        <f>(J135-2200)*120%</f>
        <v>1332</v>
      </c>
      <c r="K136" s="579"/>
      <c r="L136" s="5"/>
      <c r="M136" s="5"/>
      <c r="N136" s="5"/>
    </row>
    <row r="137" spans="1:14" ht="35.25" customHeight="1" x14ac:dyDescent="0.2">
      <c r="A137" s="1955" t="s">
        <v>48</v>
      </c>
      <c r="B137" s="1956"/>
      <c r="C137" s="1957" t="s">
        <v>91</v>
      </c>
      <c r="D137" s="1958"/>
      <c r="E137" s="1958"/>
      <c r="F137" s="1958"/>
      <c r="G137" s="1958"/>
      <c r="H137" s="1959"/>
      <c r="I137" s="574">
        <v>2</v>
      </c>
      <c r="J137" s="326">
        <v>1330</v>
      </c>
      <c r="K137" s="575"/>
      <c r="L137" s="5"/>
      <c r="M137" s="5"/>
      <c r="N137" s="5"/>
    </row>
    <row r="138" spans="1:14" ht="15" x14ac:dyDescent="0.2">
      <c r="A138" s="573"/>
      <c r="B138" s="1091"/>
      <c r="C138" s="549"/>
      <c r="D138" s="913"/>
      <c r="E138" s="575"/>
      <c r="F138" s="574"/>
      <c r="G138" s="913"/>
      <c r="H138" s="575"/>
      <c r="I138" s="574"/>
      <c r="J138" s="578">
        <v>3520</v>
      </c>
      <c r="K138" s="579"/>
      <c r="L138" s="5"/>
      <c r="M138" s="5"/>
      <c r="N138" s="5"/>
    </row>
    <row r="139" spans="1:14" ht="15" x14ac:dyDescent="0.2">
      <c r="A139" s="573"/>
      <c r="B139" s="1091"/>
      <c r="C139" s="549"/>
      <c r="D139" s="912"/>
      <c r="E139" s="575"/>
      <c r="F139" s="574"/>
      <c r="G139" s="912"/>
      <c r="H139" s="575"/>
      <c r="I139" s="574"/>
      <c r="J139" s="600">
        <f>(J138-2200)*120%</f>
        <v>1584</v>
      </c>
      <c r="K139" s="579"/>
      <c r="L139" s="5"/>
      <c r="M139" s="5"/>
      <c r="N139" s="5"/>
    </row>
    <row r="140" spans="1:14" ht="40.5" customHeight="1" x14ac:dyDescent="0.2">
      <c r="A140" s="1955" t="s">
        <v>44</v>
      </c>
      <c r="B140" s="1956"/>
      <c r="C140" s="1957" t="s">
        <v>74</v>
      </c>
      <c r="D140" s="1958"/>
      <c r="E140" s="1958"/>
      <c r="F140" s="1958"/>
      <c r="G140" s="1958"/>
      <c r="H140" s="1959"/>
      <c r="I140" s="574">
        <v>2</v>
      </c>
      <c r="J140" s="326">
        <v>1580</v>
      </c>
      <c r="K140" s="575"/>
      <c r="L140" s="5"/>
      <c r="M140" s="5"/>
      <c r="N140" s="5"/>
    </row>
    <row r="141" spans="1:14" ht="15" x14ac:dyDescent="0.2">
      <c r="A141" s="573"/>
      <c r="B141" s="1091"/>
      <c r="C141" s="549"/>
      <c r="D141" s="582"/>
      <c r="E141" s="575"/>
      <c r="F141" s="574"/>
      <c r="G141" s="582"/>
      <c r="H141" s="575"/>
      <c r="I141" s="574"/>
      <c r="J141" s="580"/>
      <c r="K141" s="1536">
        <v>3870</v>
      </c>
      <c r="L141" s="5"/>
      <c r="M141" s="5"/>
      <c r="N141" s="5"/>
    </row>
    <row r="142" spans="1:14" ht="15.75" thickBot="1" x14ac:dyDescent="0.25">
      <c r="A142" s="976"/>
      <c r="B142" s="1092"/>
      <c r="C142" s="919"/>
      <c r="D142" s="945"/>
      <c r="E142" s="977"/>
      <c r="F142" s="586"/>
      <c r="G142" s="945"/>
      <c r="H142" s="977"/>
      <c r="I142" s="586"/>
      <c r="J142" s="580"/>
      <c r="K142" s="600">
        <f>(K141-2200)*120%</f>
        <v>2004</v>
      </c>
      <c r="L142" s="5"/>
      <c r="M142" s="5"/>
      <c r="N142" s="5"/>
    </row>
    <row r="143" spans="1:14" ht="40.5" customHeight="1" thickBot="1" x14ac:dyDescent="0.25">
      <c r="A143" s="1835" t="s">
        <v>243</v>
      </c>
      <c r="B143" s="1903"/>
      <c r="C143" s="1904" t="s">
        <v>245</v>
      </c>
      <c r="D143" s="1838"/>
      <c r="E143" s="1838"/>
      <c r="F143" s="1838"/>
      <c r="G143" s="1838"/>
      <c r="H143" s="1839"/>
      <c r="I143" s="931">
        <v>1</v>
      </c>
      <c r="J143" s="582"/>
      <c r="K143" s="595">
        <v>2000</v>
      </c>
      <c r="L143" s="5"/>
      <c r="M143" s="5"/>
      <c r="N143" s="5"/>
    </row>
    <row r="144" spans="1:14" ht="15" x14ac:dyDescent="0.2">
      <c r="A144" s="1093"/>
      <c r="B144" s="1094"/>
      <c r="C144" s="548"/>
      <c r="D144" s="646"/>
      <c r="E144" s="959"/>
      <c r="F144" s="925"/>
      <c r="G144" s="646"/>
      <c r="H144" s="959"/>
      <c r="I144" s="925"/>
      <c r="J144" s="580"/>
      <c r="K144" s="579">
        <v>4140</v>
      </c>
      <c r="L144" s="5"/>
      <c r="M144" s="5"/>
      <c r="N144" s="5"/>
    </row>
    <row r="145" spans="1:14" ht="15" x14ac:dyDescent="0.2">
      <c r="A145" s="573"/>
      <c r="B145" s="1091"/>
      <c r="C145" s="549"/>
      <c r="D145" s="582"/>
      <c r="E145" s="593"/>
      <c r="F145" s="574"/>
      <c r="G145" s="582"/>
      <c r="H145" s="593"/>
      <c r="I145" s="574"/>
      <c r="J145" s="580"/>
      <c r="K145" s="600">
        <f>(K144-2200)*120%</f>
        <v>2328</v>
      </c>
      <c r="L145" s="5"/>
      <c r="M145" s="5"/>
      <c r="N145" s="5"/>
    </row>
    <row r="146" spans="1:14" ht="37.5" customHeight="1" x14ac:dyDescent="0.2">
      <c r="A146" s="1955" t="s">
        <v>28</v>
      </c>
      <c r="B146" s="1956"/>
      <c r="C146" s="1957" t="s">
        <v>246</v>
      </c>
      <c r="D146" s="1958"/>
      <c r="E146" s="1958"/>
      <c r="F146" s="1958"/>
      <c r="G146" s="1958"/>
      <c r="H146" s="1959"/>
      <c r="I146" s="574">
        <v>1</v>
      </c>
      <c r="J146" s="582"/>
      <c r="K146" s="595">
        <v>2330</v>
      </c>
      <c r="L146" s="5"/>
      <c r="M146" s="5"/>
      <c r="N146" s="5"/>
    </row>
    <row r="147" spans="1:14" ht="15" x14ac:dyDescent="0.2">
      <c r="A147" s="573"/>
      <c r="B147" s="1091"/>
      <c r="C147" s="549"/>
      <c r="D147" s="582"/>
      <c r="E147" s="575"/>
      <c r="F147" s="574"/>
      <c r="G147" s="582"/>
      <c r="H147" s="575"/>
      <c r="I147" s="574"/>
      <c r="J147" s="580"/>
      <c r="K147" s="579">
        <v>4480</v>
      </c>
      <c r="L147" s="5"/>
      <c r="M147" s="5"/>
      <c r="N147" s="5"/>
    </row>
    <row r="148" spans="1:14" ht="15.75" thickBot="1" x14ac:dyDescent="0.25">
      <c r="A148" s="976"/>
      <c r="B148" s="1092"/>
      <c r="C148" s="919"/>
      <c r="D148" s="945"/>
      <c r="E148" s="977"/>
      <c r="F148" s="586"/>
      <c r="G148" s="945"/>
      <c r="H148" s="977"/>
      <c r="I148" s="586"/>
      <c r="J148" s="580"/>
      <c r="K148" s="600">
        <f>(K147-2200)*120%</f>
        <v>2736</v>
      </c>
      <c r="L148" s="5"/>
      <c r="M148" s="5"/>
      <c r="N148" s="5"/>
    </row>
    <row r="149" spans="1:14" ht="36" customHeight="1" thickBot="1" x14ac:dyDescent="0.25">
      <c r="A149" s="1835" t="s">
        <v>133</v>
      </c>
      <c r="B149" s="1903"/>
      <c r="C149" s="1904" t="s">
        <v>134</v>
      </c>
      <c r="D149" s="1838"/>
      <c r="E149" s="1838"/>
      <c r="F149" s="1838"/>
      <c r="G149" s="1838"/>
      <c r="H149" s="1839"/>
      <c r="I149" s="931"/>
      <c r="J149" s="582"/>
      <c r="K149" s="595">
        <v>2740</v>
      </c>
      <c r="L149" s="5"/>
      <c r="M149" s="5"/>
      <c r="N149" s="5"/>
    </row>
    <row r="150" spans="1:14" ht="15" x14ac:dyDescent="0.2">
      <c r="A150" s="1093"/>
      <c r="B150" s="1094"/>
      <c r="C150" s="548"/>
      <c r="D150" s="646"/>
      <c r="E150" s="959"/>
      <c r="F150" s="925"/>
      <c r="G150" s="646"/>
      <c r="H150" s="959"/>
      <c r="I150" s="925"/>
      <c r="J150" s="580">
        <v>4300</v>
      </c>
      <c r="K150" s="579"/>
      <c r="L150" s="5"/>
      <c r="M150" s="5"/>
      <c r="N150" s="5"/>
    </row>
    <row r="151" spans="1:14" ht="15" x14ac:dyDescent="0.2">
      <c r="A151" s="573"/>
      <c r="B151" s="1091"/>
      <c r="C151" s="549"/>
      <c r="D151" s="912"/>
      <c r="E151" s="593"/>
      <c r="F151" s="574"/>
      <c r="G151" s="912"/>
      <c r="H151" s="593"/>
      <c r="I151" s="574"/>
      <c r="J151" s="600">
        <f>(J150-2200)*120%</f>
        <v>2520</v>
      </c>
      <c r="K151" s="594"/>
      <c r="L151" s="5"/>
      <c r="M151" s="5"/>
      <c r="N151" s="5"/>
    </row>
    <row r="152" spans="1:14" ht="38.25" customHeight="1" thickBot="1" x14ac:dyDescent="0.25">
      <c r="A152" s="1950" t="s">
        <v>34</v>
      </c>
      <c r="B152" s="1951"/>
      <c r="C152" s="1952" t="s">
        <v>179</v>
      </c>
      <c r="D152" s="1953"/>
      <c r="E152" s="1953"/>
      <c r="F152" s="1953"/>
      <c r="G152" s="1953"/>
      <c r="H152" s="1954"/>
      <c r="I152" s="885">
        <v>2</v>
      </c>
      <c r="J152" s="329">
        <v>2520</v>
      </c>
      <c r="K152" s="589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 x14ac:dyDescent="0.25">
      <c r="A154" s="1854" t="s">
        <v>2</v>
      </c>
      <c r="B154" s="1854"/>
      <c r="C154" s="1854"/>
      <c r="D154" s="1854"/>
      <c r="E154" s="1854"/>
      <c r="F154" s="1854"/>
      <c r="G154" s="1854"/>
      <c r="H154" s="1854"/>
      <c r="I154" s="1854"/>
      <c r="J154" s="1854"/>
      <c r="K154" s="1854"/>
      <c r="L154" s="1854"/>
      <c r="M154" s="5"/>
      <c r="N154" s="5"/>
    </row>
    <row r="155" spans="1:14" ht="15" customHeight="1" x14ac:dyDescent="0.25">
      <c r="A155" s="1855" t="s">
        <v>98</v>
      </c>
      <c r="B155" s="1855"/>
      <c r="C155" s="1855"/>
      <c r="D155" s="1855"/>
      <c r="E155" s="1855"/>
      <c r="F155" s="1855"/>
      <c r="G155" s="1855"/>
      <c r="H155" s="1855"/>
      <c r="I155" s="1855"/>
      <c r="J155" s="1855"/>
      <c r="K155" s="1855"/>
      <c r="L155" s="1855"/>
      <c r="M155" s="5"/>
      <c r="N155" s="5"/>
    </row>
    <row r="156" spans="1:14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5"/>
      <c r="L156" s="15"/>
      <c r="M156" s="5"/>
      <c r="N156" s="5"/>
    </row>
    <row r="157" spans="1:14" ht="15.75" x14ac:dyDescent="0.25">
      <c r="A157" s="8"/>
      <c r="B157" s="8" t="s">
        <v>248</v>
      </c>
      <c r="C157" s="8"/>
      <c r="D157" s="7"/>
      <c r="E157" s="7"/>
      <c r="F157" s="7"/>
      <c r="G157" s="7"/>
      <c r="H157" s="7"/>
      <c r="I157" s="7"/>
      <c r="J157" s="7"/>
      <c r="K157" s="5"/>
      <c r="L157" s="5"/>
      <c r="M157" s="5"/>
      <c r="N157" s="5"/>
    </row>
    <row r="158" spans="1:14" ht="15.75" x14ac:dyDescent="0.25">
      <c r="A158" s="8"/>
      <c r="B158" s="8" t="s">
        <v>247</v>
      </c>
      <c r="C158" s="8"/>
      <c r="D158" s="7"/>
      <c r="E158" s="7"/>
      <c r="F158" s="7"/>
      <c r="G158" s="7"/>
      <c r="H158" s="7"/>
      <c r="I158" s="7"/>
      <c r="J158" s="7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</sheetData>
  <mergeCells count="80">
    <mergeCell ref="A127:L127"/>
    <mergeCell ref="A132:B133"/>
    <mergeCell ref="I132:I133"/>
    <mergeCell ref="A117:L117"/>
    <mergeCell ref="A118:L118"/>
    <mergeCell ref="C132:H133"/>
    <mergeCell ref="A119:L119"/>
    <mergeCell ref="A126:L126"/>
    <mergeCell ref="A120:L120"/>
    <mergeCell ref="A123:L123"/>
    <mergeCell ref="A124:L124"/>
    <mergeCell ref="A128:L128"/>
    <mergeCell ref="A125:L125"/>
    <mergeCell ref="A155:L155"/>
    <mergeCell ref="C149:H149"/>
    <mergeCell ref="A134:K134"/>
    <mergeCell ref="C143:H143"/>
    <mergeCell ref="A152:B152"/>
    <mergeCell ref="C152:H152"/>
    <mergeCell ref="A149:B149"/>
    <mergeCell ref="A137:B137"/>
    <mergeCell ref="C140:H140"/>
    <mergeCell ref="A146:B146"/>
    <mergeCell ref="C146:H146"/>
    <mergeCell ref="A140:B140"/>
    <mergeCell ref="A143:B143"/>
    <mergeCell ref="A154:L154"/>
    <mergeCell ref="C137:H137"/>
    <mergeCell ref="B112:L112"/>
    <mergeCell ref="B113:L113"/>
    <mergeCell ref="A121:L121"/>
    <mergeCell ref="A122:L122"/>
    <mergeCell ref="A67:N67"/>
    <mergeCell ref="A74:L74"/>
    <mergeCell ref="B111:L111"/>
    <mergeCell ref="A83:N83"/>
    <mergeCell ref="A103:L103"/>
    <mergeCell ref="A108:L108"/>
    <mergeCell ref="A101:L101"/>
    <mergeCell ref="B110:L110"/>
    <mergeCell ref="A109:L109"/>
    <mergeCell ref="B114:L114"/>
    <mergeCell ref="B115:L115"/>
    <mergeCell ref="A116:L116"/>
    <mergeCell ref="M64:N64"/>
    <mergeCell ref="M18:N18"/>
    <mergeCell ref="C18:C19"/>
    <mergeCell ref="D18:F18"/>
    <mergeCell ref="G18:H18"/>
    <mergeCell ref="K64:L64"/>
    <mergeCell ref="A59:L59"/>
    <mergeCell ref="B64:B65"/>
    <mergeCell ref="C64:C65"/>
    <mergeCell ref="A25:L25"/>
    <mergeCell ref="A60:L60"/>
    <mergeCell ref="A18:A19"/>
    <mergeCell ref="I18:J18"/>
    <mergeCell ref="K18:L18"/>
    <mergeCell ref="B18:B19"/>
    <mergeCell ref="A8:N8"/>
    <mergeCell ref="A16:N16"/>
    <mergeCell ref="D12:F12"/>
    <mergeCell ref="K12:L12"/>
    <mergeCell ref="G12:H12"/>
    <mergeCell ref="A66:N66"/>
    <mergeCell ref="G64:H64"/>
    <mergeCell ref="A9:N9"/>
    <mergeCell ref="A10:N10"/>
    <mergeCell ref="A53:L53"/>
    <mergeCell ref="A64:A65"/>
    <mergeCell ref="A62:L62"/>
    <mergeCell ref="A58:L58"/>
    <mergeCell ref="I12:J12"/>
    <mergeCell ref="A34:N34"/>
    <mergeCell ref="D64:F64"/>
    <mergeCell ref="I64:J64"/>
    <mergeCell ref="A61:L61"/>
    <mergeCell ref="M12:N12"/>
    <mergeCell ref="A14:N14"/>
    <mergeCell ref="A15:N15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20"/>
  <sheetViews>
    <sheetView topLeftCell="A49" zoomScaleNormal="100" workbookViewId="0">
      <selection activeCell="E29" sqref="E29"/>
    </sheetView>
  </sheetViews>
  <sheetFormatPr defaultRowHeight="12.75" x14ac:dyDescent="0.2"/>
  <cols>
    <col min="1" max="1" width="14" customWidth="1"/>
    <col min="2" max="2" width="23.7109375" customWidth="1"/>
    <col min="3" max="3" width="7.42578125" customWidth="1"/>
    <col min="4" max="4" width="6.85546875" customWidth="1"/>
    <col min="5" max="5" width="7.28515625" customWidth="1"/>
    <col min="6" max="6" width="9.28515625" customWidth="1"/>
    <col min="7" max="7" width="7.7109375" customWidth="1"/>
    <col min="8" max="8" width="9.42578125" customWidth="1"/>
    <col min="9" max="9" width="7.7109375" customWidth="1"/>
    <col min="10" max="10" width="8.42578125" customWidth="1"/>
    <col min="11" max="11" width="7.85546875" customWidth="1"/>
    <col min="12" max="12" width="8.140625" customWidth="1"/>
    <col min="13" max="13" width="7.7109375" customWidth="1"/>
    <col min="14" max="14" width="8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238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239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6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251</v>
      </c>
    </row>
    <row r="7" spans="1:14" ht="13.9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4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4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80" t="s">
        <v>252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4" ht="9" customHeight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 thickBot="1" x14ac:dyDescent="0.25">
      <c r="A12" s="1781" t="s">
        <v>20</v>
      </c>
      <c r="B12" s="1783" t="s">
        <v>21</v>
      </c>
      <c r="C12" s="1785" t="s">
        <v>22</v>
      </c>
      <c r="D12" s="1787" t="s">
        <v>52</v>
      </c>
      <c r="E12" s="1788"/>
      <c r="F12" s="1789"/>
      <c r="G12" s="1790" t="s">
        <v>84</v>
      </c>
      <c r="H12" s="1790"/>
      <c r="I12" s="1791" t="s">
        <v>162</v>
      </c>
      <c r="J12" s="1792"/>
      <c r="K12" s="1790" t="s">
        <v>163</v>
      </c>
      <c r="L12" s="1792"/>
      <c r="M12" s="1793" t="s">
        <v>180</v>
      </c>
      <c r="N12" s="1792"/>
    </row>
    <row r="13" spans="1:14" ht="101.25" customHeight="1" thickBot="1" x14ac:dyDescent="0.25">
      <c r="A13" s="1782"/>
      <c r="B13" s="1784"/>
      <c r="C13" s="1786"/>
      <c r="D13" s="22" t="s">
        <v>27</v>
      </c>
      <c r="E13" s="23" t="s">
        <v>26</v>
      </c>
      <c r="F13" s="24" t="s">
        <v>181</v>
      </c>
      <c r="G13" s="333" t="s">
        <v>23</v>
      </c>
      <c r="H13" s="1095" t="s">
        <v>189</v>
      </c>
      <c r="I13" s="22" t="s">
        <v>23</v>
      </c>
      <c r="J13" s="24" t="s">
        <v>189</v>
      </c>
      <c r="K13" s="333" t="s">
        <v>23</v>
      </c>
      <c r="L13" s="1095" t="s">
        <v>189</v>
      </c>
      <c r="M13" s="22" t="s">
        <v>23</v>
      </c>
      <c r="N13" s="24" t="s">
        <v>189</v>
      </c>
    </row>
    <row r="14" spans="1:14" ht="108.75" customHeight="1" thickBot="1" x14ac:dyDescent="0.25">
      <c r="A14" s="1794" t="s">
        <v>272</v>
      </c>
      <c r="B14" s="1795"/>
      <c r="C14" s="1795"/>
      <c r="D14" s="1795"/>
      <c r="E14" s="1795"/>
      <c r="F14" s="1795"/>
      <c r="G14" s="1795"/>
      <c r="H14" s="1795"/>
      <c r="I14" s="1795"/>
      <c r="J14" s="1795"/>
      <c r="K14" s="1795"/>
      <c r="L14" s="1795"/>
      <c r="M14" s="1795"/>
      <c r="N14" s="1796"/>
    </row>
    <row r="15" spans="1:14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4" ht="23.25" customHeight="1" thickBot="1" x14ac:dyDescent="0.25">
      <c r="A16" s="1800" t="s">
        <v>30</v>
      </c>
      <c r="B16" s="1801"/>
      <c r="C16" s="1801"/>
      <c r="D16" s="1801"/>
      <c r="E16" s="1801"/>
      <c r="F16" s="1801"/>
      <c r="G16" s="1801"/>
      <c r="H16" s="1801"/>
      <c r="I16" s="1801"/>
      <c r="J16" s="1801"/>
      <c r="K16" s="1801"/>
      <c r="L16" s="1801"/>
      <c r="M16" s="1801"/>
      <c r="N16" s="1802"/>
    </row>
    <row r="17" spans="1:14" ht="58.15" customHeight="1" thickBot="1" x14ac:dyDescent="0.25">
      <c r="A17" s="524" t="s">
        <v>78</v>
      </c>
      <c r="B17" s="858" t="s">
        <v>87</v>
      </c>
      <c r="C17" s="401">
        <v>2</v>
      </c>
      <c r="D17" s="406">
        <v>2230</v>
      </c>
      <c r="E17" s="354">
        <v>3010</v>
      </c>
      <c r="F17" s="360">
        <v>1580</v>
      </c>
      <c r="G17" s="404">
        <v>1770</v>
      </c>
      <c r="H17" s="402">
        <v>1220</v>
      </c>
      <c r="I17" s="406">
        <v>2000</v>
      </c>
      <c r="J17" s="355">
        <v>1340</v>
      </c>
      <c r="K17" s="404">
        <v>2040</v>
      </c>
      <c r="L17" s="859">
        <v>1370</v>
      </c>
      <c r="M17" s="584">
        <v>2060</v>
      </c>
      <c r="N17" s="355">
        <v>1390</v>
      </c>
    </row>
    <row r="18" spans="1:14" ht="50.25" customHeight="1" thickBot="1" x14ac:dyDescent="0.25">
      <c r="A18" s="1781" t="s">
        <v>20</v>
      </c>
      <c r="B18" s="1783" t="s">
        <v>21</v>
      </c>
      <c r="C18" s="1785" t="s">
        <v>22</v>
      </c>
      <c r="D18" s="1787" t="s">
        <v>52</v>
      </c>
      <c r="E18" s="1788"/>
      <c r="F18" s="1789"/>
      <c r="G18" s="1790" t="s">
        <v>84</v>
      </c>
      <c r="H18" s="1790"/>
      <c r="I18" s="1791" t="s">
        <v>162</v>
      </c>
      <c r="J18" s="1792"/>
      <c r="K18" s="1790" t="s">
        <v>163</v>
      </c>
      <c r="L18" s="1792"/>
      <c r="M18" s="1793" t="s">
        <v>180</v>
      </c>
      <c r="N18" s="1792"/>
    </row>
    <row r="19" spans="1:14" ht="51.75" customHeight="1" thickBot="1" x14ac:dyDescent="0.25">
      <c r="A19" s="1782"/>
      <c r="B19" s="1784"/>
      <c r="C19" s="1786"/>
      <c r="D19" s="22" t="s">
        <v>27</v>
      </c>
      <c r="E19" s="23" t="s">
        <v>26</v>
      </c>
      <c r="F19" s="24" t="s">
        <v>189</v>
      </c>
      <c r="G19" s="22" t="s">
        <v>23</v>
      </c>
      <c r="H19" s="24" t="s">
        <v>189</v>
      </c>
      <c r="I19" s="22" t="s">
        <v>23</v>
      </c>
      <c r="J19" s="1095" t="s">
        <v>189</v>
      </c>
      <c r="K19" s="22" t="s">
        <v>23</v>
      </c>
      <c r="L19" s="24" t="s">
        <v>189</v>
      </c>
      <c r="M19" s="22" t="s">
        <v>23</v>
      </c>
      <c r="N19" s="24" t="s">
        <v>189</v>
      </c>
    </row>
    <row r="20" spans="1:14" ht="66" customHeight="1" thickBot="1" x14ac:dyDescent="0.25">
      <c r="A20" s="876" t="s">
        <v>44</v>
      </c>
      <c r="B20" s="223" t="s">
        <v>88</v>
      </c>
      <c r="C20" s="401">
        <v>2</v>
      </c>
      <c r="D20" s="406">
        <v>2440</v>
      </c>
      <c r="E20" s="354">
        <v>3290</v>
      </c>
      <c r="F20" s="360">
        <v>1580</v>
      </c>
      <c r="G20" s="404">
        <v>1940</v>
      </c>
      <c r="H20" s="402">
        <v>1220</v>
      </c>
      <c r="I20" s="406">
        <v>2190</v>
      </c>
      <c r="J20" s="355">
        <v>1340</v>
      </c>
      <c r="K20" s="404">
        <v>2230</v>
      </c>
      <c r="L20" s="859">
        <v>1370</v>
      </c>
      <c r="M20" s="584">
        <v>2250</v>
      </c>
      <c r="N20" s="355">
        <v>1390</v>
      </c>
    </row>
    <row r="21" spans="1:14" ht="56.45" customHeight="1" thickBot="1" x14ac:dyDescent="0.25">
      <c r="A21" s="879" t="s">
        <v>243</v>
      </c>
      <c r="B21" s="585" t="s">
        <v>241</v>
      </c>
      <c r="C21" s="931">
        <v>1</v>
      </c>
      <c r="D21" s="406"/>
      <c r="E21" s="1533">
        <v>2790</v>
      </c>
      <c r="F21" s="360">
        <v>1580</v>
      </c>
      <c r="G21" s="404"/>
      <c r="H21" s="402">
        <v>1220</v>
      </c>
      <c r="I21" s="406"/>
      <c r="J21" s="355">
        <v>1340</v>
      </c>
      <c r="K21" s="404"/>
      <c r="L21" s="859">
        <v>1370</v>
      </c>
      <c r="M21" s="865"/>
      <c r="N21" s="355">
        <v>1390</v>
      </c>
    </row>
    <row r="22" spans="1:14" ht="44.45" customHeight="1" thickBot="1" x14ac:dyDescent="0.25">
      <c r="A22" s="937" t="s">
        <v>242</v>
      </c>
      <c r="B22" s="548" t="s">
        <v>68</v>
      </c>
      <c r="C22" s="925">
        <v>1</v>
      </c>
      <c r="D22" s="867"/>
      <c r="E22" s="1533">
        <v>3060</v>
      </c>
      <c r="F22" s="360">
        <v>1580</v>
      </c>
      <c r="G22" s="404"/>
      <c r="H22" s="402">
        <v>1220</v>
      </c>
      <c r="I22" s="406"/>
      <c r="J22" s="355">
        <v>1340</v>
      </c>
      <c r="K22" s="404"/>
      <c r="L22" s="859">
        <v>1370</v>
      </c>
      <c r="M22" s="865"/>
      <c r="N22" s="355">
        <v>1390</v>
      </c>
    </row>
    <row r="23" spans="1:14" ht="61.5" customHeight="1" thickBot="1" x14ac:dyDescent="0.25">
      <c r="A23" s="879" t="s">
        <v>133</v>
      </c>
      <c r="B23" s="585" t="s">
        <v>134</v>
      </c>
      <c r="C23" s="859">
        <v>1</v>
      </c>
      <c r="D23" s="407"/>
      <c r="E23" s="1534">
        <v>3400</v>
      </c>
      <c r="F23" s="360">
        <v>1580</v>
      </c>
      <c r="G23" s="404"/>
      <c r="H23" s="402">
        <v>1220</v>
      </c>
      <c r="I23" s="406"/>
      <c r="J23" s="355">
        <v>1340</v>
      </c>
      <c r="K23" s="404"/>
      <c r="L23" s="859">
        <v>1370</v>
      </c>
      <c r="M23" s="865"/>
      <c r="N23" s="355">
        <v>1390</v>
      </c>
    </row>
    <row r="24" spans="1:14" ht="78.75" customHeight="1" thickBot="1" x14ac:dyDescent="0.25">
      <c r="A24" s="876" t="s">
        <v>255</v>
      </c>
      <c r="B24" s="585" t="s">
        <v>61</v>
      </c>
      <c r="C24" s="402">
        <v>1</v>
      </c>
      <c r="D24" s="406"/>
      <c r="E24" s="354">
        <v>2440</v>
      </c>
      <c r="F24" s="360"/>
      <c r="G24" s="404"/>
      <c r="H24" s="402"/>
      <c r="I24" s="406"/>
      <c r="J24" s="355"/>
      <c r="K24" s="404"/>
      <c r="L24" s="859"/>
      <c r="M24" s="584"/>
      <c r="N24" s="355"/>
    </row>
    <row r="25" spans="1:14" ht="21" customHeight="1" thickBot="1" x14ac:dyDescent="0.25">
      <c r="A25" s="1800" t="s">
        <v>54</v>
      </c>
      <c r="B25" s="1801"/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2"/>
    </row>
    <row r="26" spans="1:14" ht="57" customHeight="1" thickBot="1" x14ac:dyDescent="0.3">
      <c r="A26" s="876" t="s">
        <v>79</v>
      </c>
      <c r="B26" s="223" t="s">
        <v>166</v>
      </c>
      <c r="C26" s="871">
        <v>2</v>
      </c>
      <c r="D26" s="872">
        <v>3020</v>
      </c>
      <c r="E26" s="400">
        <v>4230</v>
      </c>
      <c r="F26" s="360">
        <v>1580</v>
      </c>
      <c r="G26" s="404">
        <v>2390</v>
      </c>
      <c r="H26" s="402">
        <v>1220</v>
      </c>
      <c r="I26" s="872">
        <v>2690</v>
      </c>
      <c r="J26" s="355">
        <v>1340</v>
      </c>
      <c r="K26" s="410">
        <v>2740</v>
      </c>
      <c r="L26" s="859">
        <v>1370</v>
      </c>
      <c r="M26" s="584">
        <v>2720</v>
      </c>
      <c r="N26" s="355">
        <v>1390</v>
      </c>
    </row>
    <row r="27" spans="1:14" ht="64.150000000000006" customHeight="1" thickBot="1" x14ac:dyDescent="0.25">
      <c r="A27" s="876" t="s">
        <v>137</v>
      </c>
      <c r="B27" s="585" t="s">
        <v>172</v>
      </c>
      <c r="C27" s="874">
        <v>2</v>
      </c>
      <c r="D27" s="872">
        <v>3190</v>
      </c>
      <c r="E27" s="400">
        <v>4470</v>
      </c>
      <c r="F27" s="360">
        <v>1580</v>
      </c>
      <c r="G27" s="404">
        <v>2540</v>
      </c>
      <c r="H27" s="402">
        <v>1220</v>
      </c>
      <c r="I27" s="872">
        <v>2840</v>
      </c>
      <c r="J27" s="355">
        <v>1340</v>
      </c>
      <c r="K27" s="410">
        <v>2890</v>
      </c>
      <c r="L27" s="859">
        <v>1370</v>
      </c>
      <c r="M27" s="584">
        <v>2920</v>
      </c>
      <c r="N27" s="355">
        <v>1390</v>
      </c>
    </row>
    <row r="28" spans="1:14" ht="64.150000000000006" customHeight="1" thickBot="1" x14ac:dyDescent="0.25">
      <c r="A28" s="1781" t="s">
        <v>20</v>
      </c>
      <c r="B28" s="1783" t="s">
        <v>21</v>
      </c>
      <c r="C28" s="1785" t="s">
        <v>22</v>
      </c>
      <c r="D28" s="1787" t="s">
        <v>52</v>
      </c>
      <c r="E28" s="1788"/>
      <c r="F28" s="1789"/>
      <c r="G28" s="1790" t="s">
        <v>84</v>
      </c>
      <c r="H28" s="1790"/>
      <c r="I28" s="1791" t="s">
        <v>162</v>
      </c>
      <c r="J28" s="1792"/>
      <c r="K28" s="1790" t="s">
        <v>163</v>
      </c>
      <c r="L28" s="1792"/>
      <c r="M28" s="1793" t="s">
        <v>180</v>
      </c>
      <c r="N28" s="1792"/>
    </row>
    <row r="29" spans="1:14" ht="64.150000000000006" customHeight="1" thickBot="1" x14ac:dyDescent="0.25">
      <c r="A29" s="1782"/>
      <c r="B29" s="1784"/>
      <c r="C29" s="1786"/>
      <c r="D29" s="22" t="s">
        <v>27</v>
      </c>
      <c r="E29" s="23" t="s">
        <v>26</v>
      </c>
      <c r="F29" s="24" t="s">
        <v>189</v>
      </c>
      <c r="G29" s="22" t="s">
        <v>23</v>
      </c>
      <c r="H29" s="24" t="s">
        <v>189</v>
      </c>
      <c r="I29" s="22" t="s">
        <v>23</v>
      </c>
      <c r="J29" s="1095" t="s">
        <v>189</v>
      </c>
      <c r="K29" s="22" t="s">
        <v>23</v>
      </c>
      <c r="L29" s="24" t="s">
        <v>189</v>
      </c>
      <c r="M29" s="22" t="s">
        <v>23</v>
      </c>
      <c r="N29" s="24" t="s">
        <v>189</v>
      </c>
    </row>
    <row r="30" spans="1:14" ht="27.75" customHeight="1" thickBot="1" x14ac:dyDescent="0.25">
      <c r="A30" s="1804" t="s">
        <v>80</v>
      </c>
      <c r="B30" s="1805"/>
      <c r="C30" s="1805"/>
      <c r="D30" s="1805"/>
      <c r="E30" s="1805"/>
      <c r="F30" s="1805"/>
      <c r="G30" s="1805"/>
      <c r="H30" s="1805"/>
      <c r="I30" s="1805"/>
      <c r="J30" s="1805"/>
      <c r="K30" s="1805"/>
      <c r="L30" s="1805"/>
      <c r="M30" s="1805"/>
      <c r="N30" s="1806"/>
    </row>
    <row r="31" spans="1:14" ht="67.5" customHeight="1" thickBot="1" x14ac:dyDescent="0.25">
      <c r="A31" s="872" t="s">
        <v>24</v>
      </c>
      <c r="B31" s="585" t="s">
        <v>173</v>
      </c>
      <c r="C31" s="408">
        <v>2</v>
      </c>
      <c r="D31" s="406">
        <v>4170</v>
      </c>
      <c r="E31" s="354">
        <v>5840</v>
      </c>
      <c r="F31" s="360">
        <v>2290</v>
      </c>
      <c r="G31" s="404">
        <v>3340</v>
      </c>
      <c r="H31" s="402">
        <v>1390</v>
      </c>
      <c r="I31" s="406">
        <v>3690</v>
      </c>
      <c r="J31" s="360">
        <v>1540</v>
      </c>
      <c r="K31" s="404">
        <v>3740</v>
      </c>
      <c r="L31" s="402">
        <v>1590</v>
      </c>
      <c r="M31" s="584">
        <v>3870</v>
      </c>
      <c r="N31" s="355">
        <v>1520</v>
      </c>
    </row>
    <row r="32" spans="1:14" ht="65.25" customHeight="1" thickBot="1" x14ac:dyDescent="0.25">
      <c r="A32" s="1099" t="s">
        <v>14</v>
      </c>
      <c r="B32" s="550" t="s">
        <v>174</v>
      </c>
      <c r="C32" s="677">
        <v>2</v>
      </c>
      <c r="D32" s="406">
        <v>4570</v>
      </c>
      <c r="E32" s="354">
        <v>6400</v>
      </c>
      <c r="F32" s="360">
        <v>2510</v>
      </c>
      <c r="G32" s="404">
        <v>3640</v>
      </c>
      <c r="H32" s="402">
        <v>1540</v>
      </c>
      <c r="I32" s="406">
        <v>4040</v>
      </c>
      <c r="J32" s="360">
        <v>1740</v>
      </c>
      <c r="K32" s="404">
        <v>4090</v>
      </c>
      <c r="L32" s="402">
        <v>1790</v>
      </c>
      <c r="M32" s="1096">
        <v>4220</v>
      </c>
      <c r="N32" s="367">
        <v>1720</v>
      </c>
    </row>
    <row r="33" spans="1:14" ht="66.75" customHeight="1" thickBot="1" x14ac:dyDescent="0.25">
      <c r="A33" s="584" t="s">
        <v>145</v>
      </c>
      <c r="B33" s="585" t="s">
        <v>175</v>
      </c>
      <c r="C33" s="880">
        <v>2</v>
      </c>
      <c r="D33" s="407">
        <v>4920</v>
      </c>
      <c r="E33" s="361">
        <v>6890</v>
      </c>
      <c r="F33" s="362">
        <v>2710</v>
      </c>
      <c r="G33" s="405">
        <v>3940</v>
      </c>
      <c r="H33" s="403">
        <v>1740</v>
      </c>
      <c r="I33" s="407">
        <v>4390</v>
      </c>
      <c r="J33" s="362">
        <v>1890</v>
      </c>
      <c r="K33" s="405">
        <v>4440</v>
      </c>
      <c r="L33" s="403">
        <v>1940</v>
      </c>
      <c r="M33" s="584">
        <v>4620</v>
      </c>
      <c r="N33" s="355">
        <v>1870</v>
      </c>
    </row>
    <row r="34" spans="1:14" ht="66" customHeight="1" thickBot="1" x14ac:dyDescent="0.25">
      <c r="A34" s="1397" t="s">
        <v>146</v>
      </c>
      <c r="B34" s="1264" t="s">
        <v>175</v>
      </c>
      <c r="C34" s="1396">
        <v>2</v>
      </c>
      <c r="D34" s="407">
        <v>7190</v>
      </c>
      <c r="E34" s="361">
        <v>10070</v>
      </c>
      <c r="F34" s="362">
        <v>3950</v>
      </c>
      <c r="G34" s="405">
        <v>5790</v>
      </c>
      <c r="H34" s="403">
        <v>2730</v>
      </c>
      <c r="I34" s="407">
        <v>6370</v>
      </c>
      <c r="J34" s="362">
        <v>2960</v>
      </c>
      <c r="K34" s="405">
        <v>6450</v>
      </c>
      <c r="L34" s="403">
        <v>3000</v>
      </c>
      <c r="M34" s="1397">
        <v>6780</v>
      </c>
      <c r="N34" s="389">
        <v>3020</v>
      </c>
    </row>
    <row r="35" spans="1:14" ht="28.9" customHeight="1" x14ac:dyDescent="0.3">
      <c r="A35" s="219" t="s">
        <v>82</v>
      </c>
      <c r="B35" s="220"/>
      <c r="C35" s="220"/>
      <c r="D35" s="220"/>
      <c r="E35" s="220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9.899999999999999" customHeight="1" x14ac:dyDescent="0.25">
      <c r="A36" s="16" t="s">
        <v>12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0.45" customHeight="1" x14ac:dyDescent="0.25">
      <c r="A37" s="1807" t="s">
        <v>81</v>
      </c>
      <c r="B37" s="1807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27"/>
      <c r="N37" s="27"/>
    </row>
    <row r="38" spans="1:14" ht="24.6" customHeight="1" x14ac:dyDescent="0.25">
      <c r="A38" s="16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6.45" customHeight="1" x14ac:dyDescent="0.25">
      <c r="A39" s="16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4" customHeight="1" x14ac:dyDescent="0.25">
      <c r="A40" s="16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0.45" customHeight="1" x14ac:dyDescent="0.25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7" customHeight="1" x14ac:dyDescent="0.25">
      <c r="A42" s="1808" t="s">
        <v>83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27"/>
      <c r="N42" s="27"/>
    </row>
    <row r="43" spans="1:14" ht="42" customHeight="1" x14ac:dyDescent="0.2">
      <c r="A43" s="1809" t="s">
        <v>55</v>
      </c>
      <c r="B43" s="1809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</row>
    <row r="44" spans="1:14" ht="54.75" customHeight="1" x14ac:dyDescent="0.2">
      <c r="A44" s="1803" t="s">
        <v>147</v>
      </c>
      <c r="B44" s="1803"/>
      <c r="C44" s="1803"/>
      <c r="D44" s="1803"/>
      <c r="E44" s="1803"/>
      <c r="F44" s="1803"/>
      <c r="G44" s="1803"/>
      <c r="H44" s="1803"/>
      <c r="I44" s="1803"/>
      <c r="J44" s="1803"/>
      <c r="K44" s="1803"/>
      <c r="L44" s="1803"/>
      <c r="M44" s="1803"/>
      <c r="N44" s="1803"/>
    </row>
    <row r="45" spans="1:14" ht="26.25" customHeight="1" x14ac:dyDescent="0.2">
      <c r="A45" s="1803" t="s">
        <v>50</v>
      </c>
      <c r="B45" s="1803"/>
      <c r="C45" s="1803"/>
      <c r="D45" s="1803"/>
      <c r="E45" s="1803"/>
      <c r="F45" s="1803"/>
      <c r="G45" s="1803"/>
      <c r="H45" s="1803"/>
      <c r="I45" s="1803"/>
      <c r="J45" s="1803"/>
      <c r="K45" s="1803"/>
      <c r="L45" s="1803"/>
      <c r="M45" s="1803"/>
      <c r="N45" s="1803"/>
    </row>
    <row r="46" spans="1:14" ht="49.5" customHeight="1" x14ac:dyDescent="0.2">
      <c r="A46" s="1803" t="s">
        <v>256</v>
      </c>
      <c r="B46" s="1803"/>
      <c r="C46" s="1803"/>
      <c r="D46" s="1803"/>
      <c r="E46" s="1803"/>
      <c r="F46" s="1803"/>
      <c r="G46" s="1803"/>
      <c r="H46" s="1803"/>
      <c r="I46" s="1803"/>
      <c r="J46" s="1803"/>
      <c r="K46" s="1803"/>
      <c r="L46" s="1803"/>
      <c r="M46" s="1803"/>
      <c r="N46" s="1803"/>
    </row>
    <row r="47" spans="1:14" ht="285" customHeight="1" thickBot="1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47.25" customHeight="1" thickBot="1" x14ac:dyDescent="0.25">
      <c r="A48" s="1781" t="s">
        <v>20</v>
      </c>
      <c r="B48" s="1783" t="s">
        <v>21</v>
      </c>
      <c r="C48" s="1793" t="s">
        <v>22</v>
      </c>
      <c r="D48" s="1791" t="s">
        <v>52</v>
      </c>
      <c r="E48" s="1790"/>
      <c r="F48" s="1792"/>
      <c r="G48" s="1790" t="s">
        <v>84</v>
      </c>
      <c r="H48" s="1790"/>
      <c r="I48" s="1791" t="s">
        <v>162</v>
      </c>
      <c r="J48" s="1792"/>
      <c r="K48" s="1790" t="s">
        <v>163</v>
      </c>
      <c r="L48" s="1792"/>
      <c r="M48" s="1793" t="s">
        <v>180</v>
      </c>
      <c r="N48" s="1792"/>
    </row>
    <row r="49" spans="1:14" ht="63.75" customHeight="1" thickBot="1" x14ac:dyDescent="0.25">
      <c r="A49" s="1782"/>
      <c r="B49" s="1784"/>
      <c r="C49" s="1830"/>
      <c r="D49" s="22" t="s">
        <v>27</v>
      </c>
      <c r="E49" s="23" t="s">
        <v>26</v>
      </c>
      <c r="F49" s="24" t="s">
        <v>189</v>
      </c>
      <c r="G49" s="22" t="s">
        <v>23</v>
      </c>
      <c r="H49" s="24" t="s">
        <v>189</v>
      </c>
      <c r="I49" s="22" t="s">
        <v>23</v>
      </c>
      <c r="J49" s="1095" t="s">
        <v>189</v>
      </c>
      <c r="K49" s="22" t="s">
        <v>23</v>
      </c>
      <c r="L49" s="24" t="s">
        <v>189</v>
      </c>
      <c r="M49" s="22" t="s">
        <v>23</v>
      </c>
      <c r="N49" s="24" t="s">
        <v>189</v>
      </c>
    </row>
    <row r="50" spans="1:14" ht="24" customHeight="1" thickBot="1" x14ac:dyDescent="0.25">
      <c r="A50" s="1827" t="s">
        <v>92</v>
      </c>
      <c r="B50" s="1828"/>
      <c r="C50" s="1828"/>
      <c r="D50" s="1828"/>
      <c r="E50" s="1828"/>
      <c r="F50" s="1828"/>
      <c r="G50" s="1828"/>
      <c r="H50" s="1828"/>
      <c r="I50" s="1828"/>
      <c r="J50" s="1828"/>
      <c r="K50" s="1828"/>
      <c r="L50" s="1828"/>
      <c r="M50" s="1828"/>
      <c r="N50" s="1829"/>
    </row>
    <row r="51" spans="1:14" ht="21" customHeight="1" thickBot="1" x14ac:dyDescent="0.25">
      <c r="A51" s="1800" t="s">
        <v>30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2"/>
    </row>
    <row r="52" spans="1:14" ht="71.45" customHeight="1" thickBot="1" x14ac:dyDescent="0.25">
      <c r="A52" s="879" t="s">
        <v>46</v>
      </c>
      <c r="B52" s="585" t="s">
        <v>89</v>
      </c>
      <c r="C52" s="1411">
        <v>2</v>
      </c>
      <c r="D52" s="407">
        <v>3310</v>
      </c>
      <c r="E52" s="361">
        <v>4470</v>
      </c>
      <c r="F52" s="360">
        <v>2660</v>
      </c>
      <c r="G52" s="404">
        <v>2680</v>
      </c>
      <c r="H52" s="402">
        <v>2130</v>
      </c>
      <c r="I52" s="406">
        <v>2910</v>
      </c>
      <c r="J52" s="360">
        <v>2250</v>
      </c>
      <c r="K52" s="404">
        <v>2950</v>
      </c>
      <c r="L52" s="402">
        <v>2280</v>
      </c>
      <c r="M52" s="406">
        <v>3140</v>
      </c>
      <c r="N52" s="360">
        <v>2470</v>
      </c>
    </row>
    <row r="53" spans="1:14" ht="63" customHeight="1" thickBot="1" x14ac:dyDescent="0.25">
      <c r="A53" s="1231" t="s">
        <v>44</v>
      </c>
      <c r="B53" s="550" t="s">
        <v>88</v>
      </c>
      <c r="C53" s="284">
        <v>2</v>
      </c>
      <c r="D53" s="1099">
        <v>3520</v>
      </c>
      <c r="E53" s="1239">
        <v>4750</v>
      </c>
      <c r="F53" s="1240">
        <v>2660</v>
      </c>
      <c r="G53" s="406">
        <v>2850</v>
      </c>
      <c r="H53" s="1498">
        <v>2130</v>
      </c>
      <c r="I53" s="1098">
        <v>3100</v>
      </c>
      <c r="J53" s="1216">
        <v>2250</v>
      </c>
      <c r="K53" s="406">
        <v>3140</v>
      </c>
      <c r="L53" s="1498">
        <v>2280</v>
      </c>
      <c r="M53" s="1099">
        <v>3330</v>
      </c>
      <c r="N53" s="1240">
        <v>2470</v>
      </c>
    </row>
    <row r="54" spans="1:14" ht="56.25" customHeight="1" thickBot="1" x14ac:dyDescent="0.25">
      <c r="A54" s="879" t="s">
        <v>243</v>
      </c>
      <c r="B54" s="585" t="s">
        <v>241</v>
      </c>
      <c r="C54" s="1411">
        <v>1</v>
      </c>
      <c r="D54" s="187"/>
      <c r="E54" s="1534">
        <v>3870</v>
      </c>
      <c r="F54" s="360">
        <v>2660</v>
      </c>
      <c r="G54" s="404"/>
      <c r="H54" s="402">
        <v>2130</v>
      </c>
      <c r="I54" s="406"/>
      <c r="J54" s="360">
        <v>2250</v>
      </c>
      <c r="K54" s="404"/>
      <c r="L54" s="402">
        <v>2280</v>
      </c>
      <c r="M54" s="406"/>
      <c r="N54" s="360">
        <v>2470</v>
      </c>
    </row>
    <row r="55" spans="1:14" ht="47.25" customHeight="1" thickBot="1" x14ac:dyDescent="0.25">
      <c r="A55" s="1231" t="s">
        <v>242</v>
      </c>
      <c r="B55" s="550" t="s">
        <v>68</v>
      </c>
      <c r="C55" s="284">
        <v>1</v>
      </c>
      <c r="D55" s="1233"/>
      <c r="E55" s="1535">
        <v>4140</v>
      </c>
      <c r="F55" s="1240">
        <v>2660</v>
      </c>
      <c r="G55" s="1098"/>
      <c r="H55" s="1241">
        <v>2130</v>
      </c>
      <c r="I55" s="1099"/>
      <c r="J55" s="1240">
        <v>2250</v>
      </c>
      <c r="K55" s="1098"/>
      <c r="L55" s="1241">
        <v>2280</v>
      </c>
      <c r="M55" s="1099"/>
      <c r="N55" s="1240">
        <v>2470</v>
      </c>
    </row>
    <row r="56" spans="1:14" ht="63.75" customHeight="1" thickBot="1" x14ac:dyDescent="0.25">
      <c r="A56" s="879" t="s">
        <v>165</v>
      </c>
      <c r="B56" s="585" t="s">
        <v>134</v>
      </c>
      <c r="C56" s="1411">
        <v>1</v>
      </c>
      <c r="D56" s="407"/>
      <c r="E56" s="1534">
        <v>4480</v>
      </c>
      <c r="F56" s="360">
        <v>2660</v>
      </c>
      <c r="G56" s="404"/>
      <c r="H56" s="402">
        <v>2130</v>
      </c>
      <c r="I56" s="406"/>
      <c r="J56" s="360">
        <v>2250</v>
      </c>
      <c r="K56" s="404"/>
      <c r="L56" s="402">
        <v>2280</v>
      </c>
      <c r="M56" s="406"/>
      <c r="N56" s="360">
        <v>2470</v>
      </c>
    </row>
    <row r="57" spans="1:14" ht="78" customHeight="1" thickBot="1" x14ac:dyDescent="0.25">
      <c r="A57" s="876" t="s">
        <v>255</v>
      </c>
      <c r="B57" s="1218" t="s">
        <v>61</v>
      </c>
      <c r="C57" s="1411">
        <v>1</v>
      </c>
      <c r="D57" s="187"/>
      <c r="E57" s="361">
        <v>3520</v>
      </c>
      <c r="F57" s="360"/>
      <c r="G57" s="404"/>
      <c r="H57" s="402"/>
      <c r="I57" s="406"/>
      <c r="J57" s="360"/>
      <c r="K57" s="404"/>
      <c r="L57" s="402"/>
      <c r="M57" s="406"/>
      <c r="N57" s="360"/>
    </row>
    <row r="58" spans="1:14" ht="40.5" customHeight="1" thickBot="1" x14ac:dyDescent="0.25">
      <c r="A58" s="1781" t="s">
        <v>20</v>
      </c>
      <c r="B58" s="1783" t="s">
        <v>21</v>
      </c>
      <c r="C58" s="1793" t="s">
        <v>22</v>
      </c>
      <c r="D58" s="1791" t="s">
        <v>52</v>
      </c>
      <c r="E58" s="1790"/>
      <c r="F58" s="1792"/>
      <c r="G58" s="1790" t="s">
        <v>84</v>
      </c>
      <c r="H58" s="1790"/>
      <c r="I58" s="1791" t="s">
        <v>162</v>
      </c>
      <c r="J58" s="1792"/>
      <c r="K58" s="1790" t="s">
        <v>163</v>
      </c>
      <c r="L58" s="1792"/>
      <c r="M58" s="1793" t="s">
        <v>180</v>
      </c>
      <c r="N58" s="1792"/>
    </row>
    <row r="59" spans="1:14" ht="51.75" customHeight="1" thickBot="1" x14ac:dyDescent="0.25">
      <c r="A59" s="1782"/>
      <c r="B59" s="1784"/>
      <c r="C59" s="1830"/>
      <c r="D59" s="22" t="s">
        <v>27</v>
      </c>
      <c r="E59" s="23" t="s">
        <v>26</v>
      </c>
      <c r="F59" s="24" t="s">
        <v>189</v>
      </c>
      <c r="G59" s="22" t="s">
        <v>23</v>
      </c>
      <c r="H59" s="24" t="s">
        <v>189</v>
      </c>
      <c r="I59" s="22" t="s">
        <v>23</v>
      </c>
      <c r="J59" s="1095" t="s">
        <v>189</v>
      </c>
      <c r="K59" s="22" t="s">
        <v>23</v>
      </c>
      <c r="L59" s="24" t="s">
        <v>189</v>
      </c>
      <c r="M59" s="22" t="s">
        <v>23</v>
      </c>
      <c r="N59" s="24" t="s">
        <v>189</v>
      </c>
    </row>
    <row r="60" spans="1:14" ht="24" customHeight="1" thickBot="1" x14ac:dyDescent="0.25">
      <c r="A60" s="1800" t="s">
        <v>54</v>
      </c>
      <c r="B60" s="1801"/>
      <c r="C60" s="1801"/>
      <c r="D60" s="1801"/>
      <c r="E60" s="1801"/>
      <c r="F60" s="1801"/>
      <c r="G60" s="1801"/>
      <c r="H60" s="1801"/>
      <c r="I60" s="1801"/>
      <c r="J60" s="1801"/>
      <c r="K60" s="1801"/>
      <c r="L60" s="1801"/>
      <c r="M60" s="1801"/>
      <c r="N60" s="1802"/>
    </row>
    <row r="61" spans="1:14" ht="55.15" customHeight="1" thickBot="1" x14ac:dyDescent="0.25">
      <c r="A61" s="40" t="s">
        <v>51</v>
      </c>
      <c r="B61" s="1227" t="s">
        <v>166</v>
      </c>
      <c r="C61" s="1496">
        <v>2</v>
      </c>
      <c r="D61" s="954">
        <v>4100</v>
      </c>
      <c r="E61" s="1497">
        <v>5700</v>
      </c>
      <c r="F61" s="365">
        <v>2660</v>
      </c>
      <c r="G61" s="934">
        <v>3300</v>
      </c>
      <c r="H61" s="935">
        <v>2130</v>
      </c>
      <c r="I61" s="936">
        <v>3600</v>
      </c>
      <c r="J61" s="365">
        <v>2250</v>
      </c>
      <c r="K61" s="934">
        <v>3650</v>
      </c>
      <c r="L61" s="935">
        <v>2280</v>
      </c>
      <c r="M61" s="936">
        <v>3800</v>
      </c>
      <c r="N61" s="365">
        <v>2470</v>
      </c>
    </row>
    <row r="62" spans="1:14" ht="66.75" customHeight="1" thickBot="1" x14ac:dyDescent="0.25">
      <c r="A62" s="879" t="s">
        <v>136</v>
      </c>
      <c r="B62" s="585" t="s">
        <v>167</v>
      </c>
      <c r="C62" s="859">
        <v>2</v>
      </c>
      <c r="D62" s="407">
        <v>4270</v>
      </c>
      <c r="E62" s="361">
        <v>6000</v>
      </c>
      <c r="F62" s="360">
        <v>2660</v>
      </c>
      <c r="G62" s="404">
        <v>3450</v>
      </c>
      <c r="H62" s="402">
        <v>2130</v>
      </c>
      <c r="I62" s="406">
        <v>3750</v>
      </c>
      <c r="J62" s="360">
        <v>2250</v>
      </c>
      <c r="K62" s="404">
        <v>3800</v>
      </c>
      <c r="L62" s="402">
        <v>2280</v>
      </c>
      <c r="M62" s="406">
        <v>4000</v>
      </c>
      <c r="N62" s="360">
        <v>2470</v>
      </c>
    </row>
    <row r="63" spans="1:14" ht="28.15" customHeight="1" thickBot="1" x14ac:dyDescent="0.25">
      <c r="A63" s="1819" t="s">
        <v>95</v>
      </c>
      <c r="B63" s="1820"/>
      <c r="C63" s="1820"/>
      <c r="D63" s="1820"/>
      <c r="E63" s="1820"/>
      <c r="F63" s="1820"/>
      <c r="G63" s="1820"/>
      <c r="H63" s="1820"/>
      <c r="I63" s="1820"/>
      <c r="J63" s="1820"/>
      <c r="K63" s="1820"/>
      <c r="L63" s="1820"/>
      <c r="M63" s="1820"/>
      <c r="N63" s="1821"/>
    </row>
    <row r="64" spans="1:14" ht="63" customHeight="1" thickBot="1" x14ac:dyDescent="0.25">
      <c r="A64" s="954" t="s">
        <v>15</v>
      </c>
      <c r="B64" s="919" t="s">
        <v>168</v>
      </c>
      <c r="C64" s="972">
        <v>2</v>
      </c>
      <c r="D64" s="960">
        <v>5250</v>
      </c>
      <c r="E64" s="1217">
        <v>7350</v>
      </c>
      <c r="F64" s="1244">
        <v>2900</v>
      </c>
      <c r="G64" s="1245">
        <v>4250</v>
      </c>
      <c r="H64" s="1246">
        <v>2300</v>
      </c>
      <c r="I64" s="960">
        <v>4600</v>
      </c>
      <c r="J64" s="365">
        <v>2450</v>
      </c>
      <c r="K64" s="1245">
        <v>4650</v>
      </c>
      <c r="L64" s="1246">
        <v>2500</v>
      </c>
      <c r="M64" s="960">
        <v>4950</v>
      </c>
      <c r="N64" s="1244">
        <v>2600</v>
      </c>
    </row>
    <row r="65" spans="1:19" ht="63.75" customHeight="1" thickBot="1" x14ac:dyDescent="0.25">
      <c r="A65" s="407" t="s">
        <v>14</v>
      </c>
      <c r="B65" s="585" t="s">
        <v>169</v>
      </c>
      <c r="C65" s="971">
        <v>2</v>
      </c>
      <c r="D65" s="407">
        <v>5650</v>
      </c>
      <c r="E65" s="361">
        <v>7900</v>
      </c>
      <c r="F65" s="362">
        <v>3100</v>
      </c>
      <c r="G65" s="405">
        <v>4550</v>
      </c>
      <c r="H65" s="403">
        <v>2450</v>
      </c>
      <c r="I65" s="407">
        <v>4950</v>
      </c>
      <c r="J65" s="360">
        <v>2650</v>
      </c>
      <c r="K65" s="405">
        <v>5000</v>
      </c>
      <c r="L65" s="403">
        <v>2700</v>
      </c>
      <c r="M65" s="407">
        <v>5300</v>
      </c>
      <c r="N65" s="362">
        <v>2800</v>
      </c>
    </row>
    <row r="66" spans="1:19" ht="71.25" customHeight="1" thickBot="1" x14ac:dyDescent="0.25">
      <c r="A66" s="1096" t="s">
        <v>145</v>
      </c>
      <c r="B66" s="550" t="s">
        <v>170</v>
      </c>
      <c r="C66" s="1247">
        <v>2</v>
      </c>
      <c r="D66" s="1233">
        <v>6000</v>
      </c>
      <c r="E66" s="1234">
        <v>8400</v>
      </c>
      <c r="F66" s="1235">
        <v>3300</v>
      </c>
      <c r="G66" s="1236">
        <v>4850</v>
      </c>
      <c r="H66" s="1237">
        <v>2650</v>
      </c>
      <c r="I66" s="1233">
        <v>5300</v>
      </c>
      <c r="J66" s="1235">
        <v>2800</v>
      </c>
      <c r="K66" s="1236">
        <v>5350</v>
      </c>
      <c r="L66" s="1237">
        <v>2850</v>
      </c>
      <c r="M66" s="1233">
        <v>5700</v>
      </c>
      <c r="N66" s="1235">
        <v>2950</v>
      </c>
    </row>
    <row r="67" spans="1:19" ht="64.5" customHeight="1" thickBot="1" x14ac:dyDescent="0.25">
      <c r="A67" s="584" t="s">
        <v>146</v>
      </c>
      <c r="B67" s="585" t="s">
        <v>171</v>
      </c>
      <c r="C67" s="971">
        <v>2</v>
      </c>
      <c r="D67" s="407">
        <v>8270</v>
      </c>
      <c r="E67" s="361">
        <v>11580</v>
      </c>
      <c r="F67" s="362">
        <v>4550</v>
      </c>
      <c r="G67" s="405">
        <v>6700</v>
      </c>
      <c r="H67" s="403">
        <v>3640</v>
      </c>
      <c r="I67" s="407">
        <v>7280</v>
      </c>
      <c r="J67" s="362">
        <v>3870</v>
      </c>
      <c r="K67" s="405">
        <v>7360</v>
      </c>
      <c r="L67" s="403">
        <v>3910</v>
      </c>
      <c r="M67" s="407">
        <v>7860</v>
      </c>
      <c r="N67" s="362">
        <v>4100</v>
      </c>
    </row>
    <row r="68" spans="1:19" ht="34.9" customHeight="1" x14ac:dyDescent="0.25">
      <c r="A68" s="1822" t="s">
        <v>93</v>
      </c>
      <c r="B68" s="1823"/>
      <c r="C68" s="1823"/>
      <c r="D68" s="1823"/>
      <c r="E68" s="1823"/>
      <c r="F68" s="1823"/>
      <c r="G68" s="1823"/>
      <c r="H68" s="1823"/>
      <c r="I68" s="1823"/>
      <c r="J68" s="1823"/>
      <c r="K68" s="1823"/>
      <c r="L68" s="1823"/>
      <c r="M68" s="79"/>
      <c r="N68" s="79"/>
    </row>
    <row r="69" spans="1:19" ht="19.899999999999999" customHeight="1" x14ac:dyDescent="0.25">
      <c r="A69" s="1398" t="s">
        <v>12</v>
      </c>
      <c r="B69" s="1398"/>
      <c r="C69" s="1398"/>
      <c r="D69" s="1398"/>
      <c r="E69" s="1398"/>
      <c r="F69" s="1398"/>
      <c r="G69" s="1398"/>
      <c r="H69" s="1398"/>
      <c r="I69" s="1398"/>
      <c r="J69" s="1398"/>
      <c r="K69" s="1398"/>
      <c r="L69" s="1398"/>
      <c r="M69" s="16"/>
      <c r="N69" s="16"/>
    </row>
    <row r="70" spans="1:19" ht="19.899999999999999" customHeight="1" x14ac:dyDescent="0.25">
      <c r="A70" s="1824" t="s">
        <v>81</v>
      </c>
      <c r="B70" s="1824"/>
      <c r="C70" s="1824"/>
      <c r="D70" s="1824"/>
      <c r="E70" s="1824"/>
      <c r="F70" s="1824"/>
      <c r="G70" s="1824"/>
      <c r="H70" s="1824"/>
      <c r="I70" s="1824"/>
      <c r="J70" s="1824"/>
      <c r="K70" s="1824"/>
      <c r="L70" s="1824"/>
      <c r="M70" s="27"/>
      <c r="N70" s="27"/>
    </row>
    <row r="71" spans="1:19" ht="22.5" customHeight="1" x14ac:dyDescent="0.25">
      <c r="A71" s="1494" t="s">
        <v>36</v>
      </c>
      <c r="B71" s="1494"/>
      <c r="C71" s="1494"/>
      <c r="D71" s="1494"/>
      <c r="E71" s="1494"/>
      <c r="F71" s="1494"/>
      <c r="G71" s="1494"/>
      <c r="H71" s="1494"/>
      <c r="I71" s="1494"/>
      <c r="J71" s="1494"/>
      <c r="K71" s="1494"/>
      <c r="L71" s="1494"/>
      <c r="M71" s="27"/>
      <c r="N71" s="27"/>
    </row>
    <row r="72" spans="1:19" ht="20.45" customHeight="1" x14ac:dyDescent="0.25">
      <c r="A72" s="1398" t="s">
        <v>10</v>
      </c>
      <c r="B72" s="1398"/>
      <c r="C72" s="1398"/>
      <c r="D72" s="1398"/>
      <c r="E72" s="1398"/>
      <c r="F72" s="1398"/>
      <c r="G72" s="1398"/>
      <c r="H72" s="1398"/>
      <c r="I72" s="1398"/>
      <c r="J72" s="1398"/>
      <c r="K72" s="1398"/>
      <c r="L72" s="1398"/>
      <c r="M72" s="16"/>
      <c r="N72" s="16"/>
    </row>
    <row r="73" spans="1:19" ht="19.149999999999999" customHeight="1" x14ac:dyDescent="0.25">
      <c r="A73" s="1398" t="s">
        <v>11</v>
      </c>
      <c r="B73" s="1398"/>
      <c r="C73" s="1398"/>
      <c r="D73" s="1398"/>
      <c r="E73" s="1398"/>
      <c r="F73" s="1398"/>
      <c r="G73" s="1398"/>
      <c r="H73" s="1398"/>
      <c r="I73" s="1398"/>
      <c r="J73" s="1398"/>
      <c r="K73" s="1398"/>
      <c r="L73" s="1398"/>
      <c r="M73" s="16"/>
      <c r="N73" s="16"/>
    </row>
    <row r="74" spans="1:19" ht="20.25" customHeight="1" x14ac:dyDescent="0.25">
      <c r="A74" s="1398" t="s">
        <v>49</v>
      </c>
      <c r="B74" s="1398"/>
      <c r="C74" s="1398"/>
      <c r="D74" s="1398"/>
      <c r="E74" s="1398"/>
      <c r="F74" s="1398"/>
      <c r="G74" s="1398"/>
      <c r="H74" s="1398"/>
      <c r="I74" s="1398"/>
      <c r="J74" s="1398"/>
      <c r="K74" s="1398"/>
      <c r="L74" s="1398"/>
      <c r="M74" s="16"/>
      <c r="N74" s="16"/>
    </row>
    <row r="75" spans="1:19" ht="21" customHeight="1" x14ac:dyDescent="0.25">
      <c r="A75" s="1825" t="s">
        <v>83</v>
      </c>
      <c r="B75" s="1824"/>
      <c r="C75" s="1824"/>
      <c r="D75" s="1824"/>
      <c r="E75" s="1824"/>
      <c r="F75" s="1824"/>
      <c r="G75" s="1824"/>
      <c r="H75" s="1824"/>
      <c r="I75" s="1824"/>
      <c r="J75" s="1824"/>
      <c r="K75" s="1824"/>
      <c r="L75" s="1824"/>
      <c r="M75" s="27"/>
      <c r="N75" s="27"/>
    </row>
    <row r="76" spans="1:19" ht="37.5" customHeight="1" x14ac:dyDescent="0.2">
      <c r="A76" s="1826" t="s">
        <v>37</v>
      </c>
      <c r="B76" s="1826"/>
      <c r="C76" s="1826"/>
      <c r="D76" s="1826"/>
      <c r="E76" s="1826"/>
      <c r="F76" s="1826"/>
      <c r="G76" s="1826"/>
      <c r="H76" s="1826"/>
      <c r="I76" s="1826"/>
      <c r="J76" s="1826"/>
      <c r="K76" s="1826"/>
      <c r="L76" s="1826"/>
      <c r="M76" s="77"/>
      <c r="N76" s="77"/>
    </row>
    <row r="77" spans="1:19" ht="33.75" customHeight="1" x14ac:dyDescent="0.25">
      <c r="A77" s="17"/>
      <c r="B77" s="1831" t="s">
        <v>276</v>
      </c>
      <c r="C77" s="1831"/>
      <c r="D77" s="1831"/>
      <c r="E77" s="1831"/>
      <c r="F77" s="1831"/>
      <c r="G77" s="1831"/>
      <c r="H77" s="1831"/>
      <c r="I77" s="1831"/>
      <c r="J77" s="1831"/>
      <c r="K77" s="1831"/>
      <c r="L77" s="1831"/>
      <c r="M77" s="17" t="s">
        <v>219</v>
      </c>
      <c r="N77" s="17"/>
    </row>
    <row r="78" spans="1:19" ht="15.75" customHeight="1" x14ac:dyDescent="0.25">
      <c r="A78" s="17"/>
      <c r="B78" s="1831" t="s">
        <v>176</v>
      </c>
      <c r="C78" s="1831"/>
      <c r="D78" s="1831"/>
      <c r="E78" s="1831"/>
      <c r="F78" s="1831"/>
      <c r="G78" s="1831"/>
      <c r="H78" s="1831"/>
      <c r="I78" s="1831"/>
      <c r="J78" s="1831"/>
      <c r="K78" s="1831"/>
      <c r="L78" s="1831"/>
      <c r="M78" s="17"/>
      <c r="N78" s="17"/>
    </row>
    <row r="79" spans="1:19" ht="32.25" customHeight="1" x14ac:dyDescent="0.25">
      <c r="A79" s="17"/>
      <c r="B79" s="1831" t="s">
        <v>277</v>
      </c>
      <c r="C79" s="1831"/>
      <c r="D79" s="1831"/>
      <c r="E79" s="1831"/>
      <c r="F79" s="1831"/>
      <c r="G79" s="1831"/>
      <c r="H79" s="1831"/>
      <c r="I79" s="1831"/>
      <c r="J79" s="1831"/>
      <c r="K79" s="1831"/>
      <c r="L79" s="1831"/>
      <c r="M79" s="17"/>
      <c r="N79" s="17"/>
      <c r="O79" s="1831"/>
      <c r="P79" s="1831"/>
      <c r="Q79" s="1831"/>
      <c r="R79" s="1831"/>
      <c r="S79" s="1831"/>
    </row>
    <row r="80" spans="1:19" ht="32.25" customHeight="1" x14ac:dyDescent="0.25">
      <c r="A80" s="17"/>
      <c r="B80" s="1831" t="s">
        <v>278</v>
      </c>
      <c r="C80" s="1831"/>
      <c r="D80" s="1831"/>
      <c r="E80" s="1831"/>
      <c r="F80" s="1831"/>
      <c r="G80" s="1831"/>
      <c r="H80" s="1831"/>
      <c r="I80" s="1831"/>
      <c r="J80" s="1831"/>
      <c r="K80" s="1831"/>
      <c r="L80" s="1831"/>
      <c r="M80" s="17"/>
      <c r="N80" s="17"/>
      <c r="O80" s="1831"/>
      <c r="P80" s="1831"/>
      <c r="Q80" s="1831"/>
      <c r="R80" s="1831"/>
      <c r="S80" s="1831"/>
    </row>
    <row r="81" spans="1:19" ht="32.25" customHeight="1" x14ac:dyDescent="0.25">
      <c r="A81" s="17"/>
      <c r="B81" s="1831" t="s">
        <v>279</v>
      </c>
      <c r="C81" s="1831"/>
      <c r="D81" s="1831"/>
      <c r="E81" s="1831"/>
      <c r="F81" s="1831"/>
      <c r="G81" s="1831"/>
      <c r="H81" s="1831"/>
      <c r="I81" s="1831"/>
      <c r="J81" s="1831"/>
      <c r="K81" s="1831"/>
      <c r="L81" s="1831"/>
      <c r="M81" s="17"/>
      <c r="N81" s="17"/>
      <c r="O81" s="1831"/>
      <c r="P81" s="1831"/>
      <c r="Q81" s="1831"/>
      <c r="R81" s="1831"/>
      <c r="S81" s="1831"/>
    </row>
    <row r="82" spans="1:19" ht="32.25" customHeight="1" x14ac:dyDescent="0.25">
      <c r="A82" s="17"/>
      <c r="B82" s="1831" t="s">
        <v>280</v>
      </c>
      <c r="C82" s="1831"/>
      <c r="D82" s="1831"/>
      <c r="E82" s="1831"/>
      <c r="F82" s="1831"/>
      <c r="G82" s="1831"/>
      <c r="H82" s="1831"/>
      <c r="I82" s="1831"/>
      <c r="J82" s="1831"/>
      <c r="K82" s="1831"/>
      <c r="L82" s="1831"/>
      <c r="M82" s="17"/>
      <c r="N82" s="17"/>
      <c r="O82" s="1831"/>
      <c r="P82" s="1831"/>
      <c r="Q82" s="1831"/>
      <c r="R82" s="1831"/>
      <c r="S82" s="1831"/>
    </row>
    <row r="83" spans="1:19" ht="36" customHeight="1" x14ac:dyDescent="0.25">
      <c r="A83" s="1832" t="s">
        <v>2</v>
      </c>
      <c r="B83" s="1832"/>
      <c r="C83" s="1832"/>
      <c r="D83" s="1832"/>
      <c r="E83" s="1832"/>
      <c r="F83" s="1832"/>
      <c r="G83" s="1832"/>
      <c r="H83" s="1832"/>
      <c r="I83" s="1832"/>
      <c r="J83" s="1832"/>
      <c r="K83" s="1832"/>
      <c r="L83" s="1832"/>
      <c r="M83" s="73"/>
      <c r="N83" s="73"/>
      <c r="O83" s="1831"/>
      <c r="P83" s="1831"/>
      <c r="Q83" s="1831"/>
      <c r="R83" s="1831"/>
      <c r="S83" s="1831"/>
    </row>
    <row r="84" spans="1:19" ht="26.25" customHeight="1" x14ac:dyDescent="0.2">
      <c r="A84" s="1833" t="s">
        <v>187</v>
      </c>
      <c r="B84" s="1833"/>
      <c r="C84" s="1833"/>
      <c r="D84" s="1833"/>
      <c r="E84" s="1833"/>
      <c r="F84" s="1833"/>
      <c r="G84" s="1833"/>
      <c r="H84" s="1833"/>
      <c r="I84" s="1833"/>
      <c r="J84" s="1833"/>
      <c r="K84" s="1833"/>
      <c r="L84" s="1833"/>
      <c r="M84" s="1833"/>
      <c r="N84" s="1833"/>
      <c r="O84" s="1831"/>
      <c r="P84" s="1831"/>
      <c r="Q84" s="1831"/>
      <c r="R84" s="1831"/>
      <c r="S84" s="1831"/>
    </row>
    <row r="85" spans="1:19" ht="25.5" customHeight="1" x14ac:dyDescent="0.2">
      <c r="A85" s="1833" t="s">
        <v>281</v>
      </c>
      <c r="B85" s="1833"/>
      <c r="C85" s="1833"/>
      <c r="D85" s="1833"/>
      <c r="E85" s="1833"/>
      <c r="F85" s="1833"/>
      <c r="G85" s="1833"/>
      <c r="H85" s="1833"/>
      <c r="I85" s="1833"/>
      <c r="J85" s="1833"/>
      <c r="K85" s="1833"/>
      <c r="L85" s="1833"/>
      <c r="M85" s="1833"/>
      <c r="N85" s="1833"/>
    </row>
    <row r="86" spans="1:19" ht="67.5" customHeight="1" x14ac:dyDescent="0.2">
      <c r="A86" s="1833" t="s">
        <v>253</v>
      </c>
      <c r="B86" s="1833"/>
      <c r="C86" s="1833"/>
      <c r="D86" s="1833"/>
      <c r="E86" s="1833"/>
      <c r="F86" s="1833"/>
      <c r="G86" s="1833"/>
      <c r="H86" s="1833"/>
      <c r="I86" s="1833"/>
      <c r="J86" s="1833"/>
      <c r="K86" s="1833"/>
      <c r="L86" s="1833"/>
      <c r="M86" s="1833"/>
      <c r="N86" s="1833"/>
    </row>
    <row r="87" spans="1:19" ht="42" customHeight="1" x14ac:dyDescent="0.2">
      <c r="A87" s="1833" t="s">
        <v>50</v>
      </c>
      <c r="B87" s="1833"/>
      <c r="C87" s="1833"/>
      <c r="D87" s="1833"/>
      <c r="E87" s="1833"/>
      <c r="F87" s="1833"/>
      <c r="G87" s="1833"/>
      <c r="H87" s="1833"/>
      <c r="I87" s="1833"/>
      <c r="J87" s="1833"/>
      <c r="K87" s="1833"/>
      <c r="L87" s="1833"/>
      <c r="M87" s="1833"/>
      <c r="N87" s="1833"/>
    </row>
    <row r="88" spans="1:19" ht="70.5" customHeight="1" x14ac:dyDescent="0.2">
      <c r="A88" s="1833" t="s">
        <v>282</v>
      </c>
      <c r="B88" s="1833"/>
      <c r="C88" s="1833"/>
      <c r="D88" s="1833"/>
      <c r="E88" s="1833"/>
      <c r="F88" s="1833"/>
      <c r="G88" s="1833"/>
      <c r="H88" s="1833"/>
      <c r="I88" s="1833"/>
      <c r="J88" s="1833"/>
      <c r="K88" s="1833"/>
      <c r="L88" s="1833"/>
      <c r="M88" s="1833"/>
      <c r="N88" s="1833"/>
    </row>
    <row r="89" spans="1:19" ht="53.25" customHeight="1" x14ac:dyDescent="0.2">
      <c r="A89" s="1833" t="s">
        <v>273</v>
      </c>
      <c r="B89" s="1833"/>
      <c r="C89" s="1833"/>
      <c r="D89" s="1833"/>
      <c r="E89" s="1833"/>
      <c r="F89" s="1833"/>
      <c r="G89" s="1833"/>
      <c r="H89" s="1833"/>
      <c r="I89" s="1833"/>
      <c r="J89" s="1833"/>
      <c r="K89" s="1833"/>
      <c r="L89" s="1833"/>
      <c r="M89" s="1833"/>
      <c r="N89" s="1833"/>
    </row>
    <row r="90" spans="1:19" ht="41.25" customHeight="1" x14ac:dyDescent="0.2">
      <c r="A90" s="1833" t="s">
        <v>236</v>
      </c>
      <c r="B90" s="1833"/>
      <c r="C90" s="1833"/>
      <c r="D90" s="1833"/>
      <c r="E90" s="1833"/>
      <c r="F90" s="1833"/>
      <c r="G90" s="1833"/>
      <c r="H90" s="1833"/>
      <c r="I90" s="1833"/>
      <c r="J90" s="1833"/>
      <c r="K90" s="1833"/>
      <c r="L90" s="1833"/>
      <c r="M90" s="1833"/>
      <c r="N90" s="1833"/>
    </row>
    <row r="91" spans="1:19" ht="43.5" customHeight="1" x14ac:dyDescent="0.2">
      <c r="A91" s="1833" t="s">
        <v>96</v>
      </c>
      <c r="B91" s="1833"/>
      <c r="C91" s="1833"/>
      <c r="D91" s="1833"/>
      <c r="E91" s="1833"/>
      <c r="F91" s="1833"/>
      <c r="G91" s="1833"/>
      <c r="H91" s="1833"/>
      <c r="I91" s="1833"/>
      <c r="J91" s="1833"/>
      <c r="K91" s="1833"/>
      <c r="L91" s="1833"/>
      <c r="M91" s="1833"/>
      <c r="N91" s="1833"/>
    </row>
    <row r="92" spans="1:19" ht="24.75" customHeight="1" x14ac:dyDescent="0.25">
      <c r="A92" s="1833" t="s">
        <v>39</v>
      </c>
      <c r="B92" s="1833"/>
      <c r="C92" s="1833"/>
      <c r="D92" s="1833"/>
      <c r="E92" s="1833"/>
      <c r="F92" s="1833"/>
      <c r="G92" s="1833"/>
      <c r="H92" s="1833"/>
      <c r="I92" s="1833"/>
      <c r="J92" s="1833"/>
      <c r="K92" s="1833"/>
      <c r="L92" s="1833"/>
      <c r="M92" s="39"/>
      <c r="N92" s="39"/>
    </row>
    <row r="93" spans="1:19" ht="18.600000000000001" customHeight="1" x14ac:dyDescent="0.25">
      <c r="A93" s="1395"/>
      <c r="B93" s="1833" t="s">
        <v>254</v>
      </c>
      <c r="C93" s="1833"/>
      <c r="D93" s="1833"/>
      <c r="E93" s="1833"/>
      <c r="F93" s="1833"/>
      <c r="G93" s="1833"/>
      <c r="H93" s="1833"/>
      <c r="I93" s="1833"/>
      <c r="J93" s="1833"/>
      <c r="K93" s="1833"/>
      <c r="L93" s="1833"/>
      <c r="M93" s="56"/>
      <c r="N93" s="56"/>
    </row>
    <row r="94" spans="1:19" ht="18.600000000000001" customHeight="1" x14ac:dyDescent="0.25">
      <c r="A94" s="5"/>
      <c r="B94" s="1833" t="s">
        <v>19</v>
      </c>
      <c r="C94" s="1833"/>
      <c r="D94" s="1833"/>
      <c r="E94" s="1833"/>
      <c r="F94" s="1833"/>
      <c r="G94" s="1833"/>
      <c r="H94" s="1833"/>
      <c r="I94" s="1833"/>
      <c r="J94" s="1833"/>
      <c r="K94" s="1833"/>
      <c r="L94" s="1833"/>
      <c r="M94" s="56"/>
      <c r="N94" s="56"/>
    </row>
    <row r="95" spans="1:19" ht="18.75" customHeight="1" x14ac:dyDescent="0.25">
      <c r="A95" s="1841" t="s">
        <v>97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39"/>
      <c r="N95" s="39"/>
    </row>
    <row r="96" spans="1:19" ht="23.25" customHeight="1" x14ac:dyDescent="0.25">
      <c r="A96" s="1841" t="s">
        <v>266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39"/>
      <c r="N96" s="39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75.5" customHeight="1" thickBo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44.25" customHeight="1" thickBot="1" x14ac:dyDescent="0.25">
      <c r="A99" s="1791" t="s">
        <v>20</v>
      </c>
      <c r="B99" s="1842"/>
      <c r="C99" s="1793" t="s">
        <v>21</v>
      </c>
      <c r="D99" s="1790"/>
      <c r="E99" s="1790"/>
      <c r="F99" s="1790"/>
      <c r="G99" s="1790"/>
      <c r="H99" s="1792"/>
      <c r="I99" s="1847" t="s">
        <v>22</v>
      </c>
      <c r="J99" s="1787" t="s">
        <v>52</v>
      </c>
      <c r="K99" s="1788"/>
      <c r="L99" s="1788"/>
      <c r="M99" s="1789"/>
      <c r="N99" s="5"/>
    </row>
    <row r="100" spans="1:14" ht="36.75" customHeight="1" thickBot="1" x14ac:dyDescent="0.25">
      <c r="A100" s="1843"/>
      <c r="B100" s="1844"/>
      <c r="C100" s="1830"/>
      <c r="D100" s="1845"/>
      <c r="E100" s="1845"/>
      <c r="F100" s="1845"/>
      <c r="G100" s="1845"/>
      <c r="H100" s="1846"/>
      <c r="I100" s="1848"/>
      <c r="J100" s="1849" t="s">
        <v>27</v>
      </c>
      <c r="K100" s="1850"/>
      <c r="L100" s="1849" t="s">
        <v>26</v>
      </c>
      <c r="M100" s="1850"/>
      <c r="N100" s="5"/>
    </row>
    <row r="101" spans="1:14" ht="19.5" customHeight="1" thickBot="1" x14ac:dyDescent="0.25">
      <c r="A101" s="1940" t="s">
        <v>192</v>
      </c>
      <c r="B101" s="1941"/>
      <c r="C101" s="1941"/>
      <c r="D101" s="1941"/>
      <c r="E101" s="1941"/>
      <c r="F101" s="1941"/>
      <c r="G101" s="1941"/>
      <c r="H101" s="1941"/>
      <c r="I101" s="1941"/>
      <c r="J101" s="1941"/>
      <c r="K101" s="1941"/>
      <c r="L101" s="1941"/>
      <c r="M101" s="1942"/>
      <c r="N101" s="5"/>
    </row>
    <row r="102" spans="1:14" ht="35.25" customHeight="1" thickBot="1" x14ac:dyDescent="0.25">
      <c r="A102" s="1835" t="s">
        <v>48</v>
      </c>
      <c r="B102" s="1903"/>
      <c r="C102" s="1904" t="s">
        <v>91</v>
      </c>
      <c r="D102" s="1838"/>
      <c r="E102" s="1838"/>
      <c r="F102" s="1838"/>
      <c r="G102" s="1838"/>
      <c r="H102" s="1839"/>
      <c r="I102" s="931">
        <v>2</v>
      </c>
      <c r="J102" s="1768">
        <v>1330</v>
      </c>
      <c r="K102" s="1775"/>
      <c r="L102" s="1938"/>
      <c r="M102" s="1939"/>
      <c r="N102" s="5"/>
    </row>
    <row r="103" spans="1:14" ht="40.5" customHeight="1" thickBot="1" x14ac:dyDescent="0.25">
      <c r="A103" s="1928" t="s">
        <v>44</v>
      </c>
      <c r="B103" s="1929"/>
      <c r="C103" s="1930" t="s">
        <v>74</v>
      </c>
      <c r="D103" s="1931"/>
      <c r="E103" s="1931"/>
      <c r="F103" s="1931"/>
      <c r="G103" s="1931"/>
      <c r="H103" s="1932"/>
      <c r="I103" s="1238">
        <v>2</v>
      </c>
      <c r="J103" s="1768">
        <v>1580</v>
      </c>
      <c r="K103" s="1775"/>
      <c r="L103" s="1938"/>
      <c r="M103" s="1939"/>
      <c r="N103" s="5"/>
    </row>
    <row r="104" spans="1:14" ht="40.5" customHeight="1" thickBot="1" x14ac:dyDescent="0.25">
      <c r="A104" s="1835" t="s">
        <v>243</v>
      </c>
      <c r="B104" s="1903"/>
      <c r="C104" s="1904" t="s">
        <v>245</v>
      </c>
      <c r="D104" s="1838"/>
      <c r="E104" s="1838"/>
      <c r="F104" s="1838"/>
      <c r="G104" s="1838"/>
      <c r="H104" s="1839"/>
      <c r="I104" s="931">
        <v>1</v>
      </c>
      <c r="J104" s="1768"/>
      <c r="K104" s="1775"/>
      <c r="L104" s="1768">
        <v>2000</v>
      </c>
      <c r="M104" s="1775"/>
      <c r="N104" s="5"/>
    </row>
    <row r="105" spans="1:14" ht="37.5" customHeight="1" thickBot="1" x14ac:dyDescent="0.25">
      <c r="A105" s="1928" t="s">
        <v>28</v>
      </c>
      <c r="B105" s="1929"/>
      <c r="C105" s="1930" t="s">
        <v>246</v>
      </c>
      <c r="D105" s="1931"/>
      <c r="E105" s="1931"/>
      <c r="F105" s="1931"/>
      <c r="G105" s="1931"/>
      <c r="H105" s="1932"/>
      <c r="I105" s="1238">
        <v>1</v>
      </c>
      <c r="J105" s="1768"/>
      <c r="K105" s="1775"/>
      <c r="L105" s="1768">
        <v>2330</v>
      </c>
      <c r="M105" s="1775"/>
      <c r="N105" s="5"/>
    </row>
    <row r="106" spans="1:14" ht="36" customHeight="1" thickBot="1" x14ac:dyDescent="0.25">
      <c r="A106" s="1835" t="s">
        <v>133</v>
      </c>
      <c r="B106" s="1903"/>
      <c r="C106" s="1904" t="s">
        <v>134</v>
      </c>
      <c r="D106" s="1838"/>
      <c r="E106" s="1838"/>
      <c r="F106" s="1838"/>
      <c r="G106" s="1838"/>
      <c r="H106" s="1839"/>
      <c r="I106" s="931">
        <v>1</v>
      </c>
      <c r="J106" s="1768"/>
      <c r="K106" s="1775"/>
      <c r="L106" s="1768">
        <v>2740</v>
      </c>
      <c r="M106" s="1775"/>
      <c r="N106" s="5"/>
    </row>
    <row r="107" spans="1:14" ht="38.25" customHeight="1" thickBot="1" x14ac:dyDescent="0.25">
      <c r="A107" s="1933" t="s">
        <v>34</v>
      </c>
      <c r="B107" s="1934"/>
      <c r="C107" s="1935" t="s">
        <v>179</v>
      </c>
      <c r="D107" s="1936"/>
      <c r="E107" s="1936"/>
      <c r="F107" s="1936"/>
      <c r="G107" s="1936"/>
      <c r="H107" s="1937"/>
      <c r="I107" s="1261">
        <v>2</v>
      </c>
      <c r="J107" s="1768">
        <v>2280</v>
      </c>
      <c r="K107" s="1775"/>
      <c r="L107" s="1938"/>
      <c r="M107" s="1939"/>
      <c r="N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 x14ac:dyDescent="0.25">
      <c r="A109" s="1854" t="s">
        <v>2</v>
      </c>
      <c r="B109" s="1854"/>
      <c r="C109" s="1854"/>
      <c r="D109" s="1854"/>
      <c r="E109" s="1854"/>
      <c r="F109" s="1854"/>
      <c r="G109" s="1854"/>
      <c r="H109" s="1854"/>
      <c r="I109" s="1854"/>
      <c r="J109" s="1854"/>
      <c r="K109" s="1854"/>
      <c r="L109" s="1854"/>
      <c r="M109" s="5"/>
      <c r="N109" s="5"/>
    </row>
    <row r="110" spans="1:14" ht="15" customHeight="1" x14ac:dyDescent="0.25">
      <c r="A110" s="1855" t="s">
        <v>98</v>
      </c>
      <c r="B110" s="1855"/>
      <c r="C110" s="1855"/>
      <c r="D110" s="1855"/>
      <c r="E110" s="1855"/>
      <c r="F110" s="1855"/>
      <c r="G110" s="1855"/>
      <c r="H110" s="1855"/>
      <c r="I110" s="1855"/>
      <c r="J110" s="1855"/>
      <c r="K110" s="1855"/>
      <c r="L110" s="1855"/>
      <c r="M110" s="5"/>
      <c r="N110" s="5"/>
    </row>
    <row r="111" spans="1:14" ht="34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5"/>
      <c r="L111" s="15"/>
      <c r="M111" s="5"/>
      <c r="N111" s="5"/>
    </row>
    <row r="112" spans="1:14" ht="23.25" customHeight="1" x14ac:dyDescent="0.25">
      <c r="A112" s="8"/>
      <c r="B112" s="8" t="s">
        <v>248</v>
      </c>
      <c r="C112" s="8"/>
      <c r="D112" s="7"/>
      <c r="E112" s="7"/>
      <c r="F112" s="7"/>
      <c r="G112" s="7"/>
      <c r="H112" s="7"/>
      <c r="I112" s="7"/>
      <c r="J112" s="7"/>
      <c r="K112" s="5"/>
      <c r="L112" s="5"/>
      <c r="M112" s="5"/>
      <c r="N112" s="5"/>
    </row>
    <row r="113" spans="1:14" ht="27.75" customHeight="1" x14ac:dyDescent="0.25">
      <c r="A113" s="8"/>
      <c r="B113" s="8" t="s">
        <v>247</v>
      </c>
      <c r="C113" s="8"/>
      <c r="D113" s="7"/>
      <c r="E113" s="7"/>
      <c r="F113" s="7"/>
      <c r="G113" s="7"/>
      <c r="H113" s="7"/>
      <c r="I113" s="7"/>
      <c r="J113" s="7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</sheetData>
  <mergeCells count="121">
    <mergeCell ref="A110:L110"/>
    <mergeCell ref="A103:B103"/>
    <mergeCell ref="C103:H103"/>
    <mergeCell ref="A104:B104"/>
    <mergeCell ref="C104:H104"/>
    <mergeCell ref="A105:B105"/>
    <mergeCell ref="L105:M105"/>
    <mergeCell ref="L107:M107"/>
    <mergeCell ref="J107:K107"/>
    <mergeCell ref="J105:K105"/>
    <mergeCell ref="J106:K106"/>
    <mergeCell ref="L106:M106"/>
    <mergeCell ref="C105:H105"/>
    <mergeCell ref="A106:B106"/>
    <mergeCell ref="A109:L109"/>
    <mergeCell ref="C106:H106"/>
    <mergeCell ref="A107:B107"/>
    <mergeCell ref="C107:H107"/>
    <mergeCell ref="J103:K103"/>
    <mergeCell ref="J104:K104"/>
    <mergeCell ref="O83:S83"/>
    <mergeCell ref="O82:S82"/>
    <mergeCell ref="B79:L79"/>
    <mergeCell ref="B80:L80"/>
    <mergeCell ref="O79:S79"/>
    <mergeCell ref="O80:S80"/>
    <mergeCell ref="O81:S81"/>
    <mergeCell ref="O84:S84"/>
    <mergeCell ref="A60:N60"/>
    <mergeCell ref="A25:N25"/>
    <mergeCell ref="L100:M100"/>
    <mergeCell ref="A102:B102"/>
    <mergeCell ref="B94:L94"/>
    <mergeCell ref="I99:I100"/>
    <mergeCell ref="A91:N91"/>
    <mergeCell ref="B81:L81"/>
    <mergeCell ref="A83:L83"/>
    <mergeCell ref="A89:N89"/>
    <mergeCell ref="A90:N90"/>
    <mergeCell ref="B93:L93"/>
    <mergeCell ref="A92:L92"/>
    <mergeCell ref="J99:M99"/>
    <mergeCell ref="A46:N46"/>
    <mergeCell ref="C102:H102"/>
    <mergeCell ref="B78:L78"/>
    <mergeCell ref="B82:L82"/>
    <mergeCell ref="A30:N30"/>
    <mergeCell ref="A37:L37"/>
    <mergeCell ref="A44:N44"/>
    <mergeCell ref="A42:L42"/>
    <mergeCell ref="A43:N43"/>
    <mergeCell ref="K48:L48"/>
    <mergeCell ref="B77:L77"/>
    <mergeCell ref="A101:M101"/>
    <mergeCell ref="K58:L58"/>
    <mergeCell ref="M48:N48"/>
    <mergeCell ref="L103:M103"/>
    <mergeCell ref="L104:M104"/>
    <mergeCell ref="A63:N63"/>
    <mergeCell ref="I48:J48"/>
    <mergeCell ref="G58:H58"/>
    <mergeCell ref="I58:J58"/>
    <mergeCell ref="A51:N51"/>
    <mergeCell ref="B48:B49"/>
    <mergeCell ref="C48:C49"/>
    <mergeCell ref="A58:A59"/>
    <mergeCell ref="D58:F58"/>
    <mergeCell ref="G48:H48"/>
    <mergeCell ref="A48:A49"/>
    <mergeCell ref="M58:N58"/>
    <mergeCell ref="B58:B59"/>
    <mergeCell ref="C58:C59"/>
    <mergeCell ref="A50:N50"/>
    <mergeCell ref="K28:L28"/>
    <mergeCell ref="C18:C19"/>
    <mergeCell ref="C28:C29"/>
    <mergeCell ref="A12:A13"/>
    <mergeCell ref="I28:J28"/>
    <mergeCell ref="D28:F28"/>
    <mergeCell ref="A28:A29"/>
    <mergeCell ref="B18:B19"/>
    <mergeCell ref="L102:M102"/>
    <mergeCell ref="A68:L68"/>
    <mergeCell ref="A70:L70"/>
    <mergeCell ref="A96:L96"/>
    <mergeCell ref="A95:L95"/>
    <mergeCell ref="J100:K100"/>
    <mergeCell ref="J102:K102"/>
    <mergeCell ref="A99:B100"/>
    <mergeCell ref="C99:H100"/>
    <mergeCell ref="A88:N88"/>
    <mergeCell ref="A87:N87"/>
    <mergeCell ref="A85:N85"/>
    <mergeCell ref="A86:N86"/>
    <mergeCell ref="A84:N84"/>
    <mergeCell ref="A75:L75"/>
    <mergeCell ref="A76:L76"/>
    <mergeCell ref="M28:N28"/>
    <mergeCell ref="D48:F48"/>
    <mergeCell ref="A8:N8"/>
    <mergeCell ref="A9:N9"/>
    <mergeCell ref="A10:N10"/>
    <mergeCell ref="D12:F12"/>
    <mergeCell ref="G12:H12"/>
    <mergeCell ref="I12:J12"/>
    <mergeCell ref="K12:L12"/>
    <mergeCell ref="A14:N14"/>
    <mergeCell ref="A45:N45"/>
    <mergeCell ref="A15:N15"/>
    <mergeCell ref="D18:F18"/>
    <mergeCell ref="G18:H18"/>
    <mergeCell ref="I18:J18"/>
    <mergeCell ref="K18:L18"/>
    <mergeCell ref="M18:N18"/>
    <mergeCell ref="M12:N12"/>
    <mergeCell ref="C12:C13"/>
    <mergeCell ref="B12:B13"/>
    <mergeCell ref="G28:H28"/>
    <mergeCell ref="A18:A19"/>
    <mergeCell ref="B28:B29"/>
    <mergeCell ref="A16:N16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topLeftCell="B76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8.710937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  <col min="15" max="15" width="13.85546875" customWidth="1"/>
    <col min="22" max="22" width="11.85546875" customWidth="1"/>
    <col min="23" max="23" width="13.28515625" customWidth="1"/>
    <col min="24" max="24" width="9.28515625" customWidth="1"/>
    <col min="29" max="29" width="11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238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239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6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251</v>
      </c>
    </row>
    <row r="7" spans="1:14" ht="13.9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4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4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80" t="s">
        <v>252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4" ht="16.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 thickBot="1" x14ac:dyDescent="0.25">
      <c r="A12" s="40" t="s">
        <v>20</v>
      </c>
      <c r="B12" s="42" t="s">
        <v>21</v>
      </c>
      <c r="C12" s="521" t="s">
        <v>22</v>
      </c>
      <c r="D12" s="1877" t="s">
        <v>52</v>
      </c>
      <c r="E12" s="1788"/>
      <c r="F12" s="1876"/>
      <c r="G12" s="1793" t="s">
        <v>84</v>
      </c>
      <c r="H12" s="1842"/>
      <c r="I12" s="1793" t="s">
        <v>162</v>
      </c>
      <c r="J12" s="1842"/>
      <c r="K12" s="1793" t="s">
        <v>163</v>
      </c>
      <c r="L12" s="1792"/>
      <c r="M12" s="1793" t="s">
        <v>180</v>
      </c>
      <c r="N12" s="1792"/>
    </row>
    <row r="13" spans="1:14" ht="101.25" customHeight="1" thickBot="1" x14ac:dyDescent="0.25">
      <c r="A13" s="41"/>
      <c r="B13" s="43"/>
      <c r="C13" s="44"/>
      <c r="D13" s="22" t="s">
        <v>27</v>
      </c>
      <c r="E13" s="23" t="s">
        <v>26</v>
      </c>
      <c r="F13" s="24" t="s">
        <v>181</v>
      </c>
      <c r="G13" s="22" t="s">
        <v>23</v>
      </c>
      <c r="H13" s="24" t="s">
        <v>164</v>
      </c>
      <c r="I13" s="22" t="s">
        <v>23</v>
      </c>
      <c r="J13" s="24" t="s">
        <v>164</v>
      </c>
      <c r="K13" s="22" t="s">
        <v>23</v>
      </c>
      <c r="L13" s="24" t="s">
        <v>164</v>
      </c>
      <c r="M13" s="22" t="s">
        <v>23</v>
      </c>
      <c r="N13" s="24" t="s">
        <v>164</v>
      </c>
    </row>
    <row r="14" spans="1:14" ht="108.75" customHeight="1" thickBot="1" x14ac:dyDescent="0.25">
      <c r="A14" s="1794" t="s">
        <v>258</v>
      </c>
      <c r="B14" s="1795"/>
      <c r="C14" s="1795"/>
      <c r="D14" s="1795"/>
      <c r="E14" s="1795"/>
      <c r="F14" s="1795"/>
      <c r="G14" s="1795"/>
      <c r="H14" s="1795"/>
      <c r="I14" s="1795"/>
      <c r="J14" s="1795"/>
      <c r="K14" s="1795"/>
      <c r="L14" s="1795"/>
      <c r="M14" s="1795"/>
      <c r="N14" s="1885"/>
    </row>
    <row r="15" spans="1:14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4" ht="14.25" customHeight="1" thickBot="1" x14ac:dyDescent="0.3">
      <c r="A16" s="1886" t="s">
        <v>30</v>
      </c>
      <c r="B16" s="1887"/>
      <c r="C16" s="1887"/>
      <c r="D16" s="1887"/>
      <c r="E16" s="1887"/>
      <c r="F16" s="1887"/>
      <c r="G16" s="1887"/>
      <c r="H16" s="1887"/>
      <c r="I16" s="1887"/>
      <c r="J16" s="1887"/>
      <c r="K16" s="1887"/>
      <c r="L16" s="1887"/>
      <c r="M16" s="1887"/>
      <c r="N16" s="1888"/>
    </row>
    <row r="17" spans="1:15" ht="27" customHeight="1" x14ac:dyDescent="0.25">
      <c r="A17" s="81"/>
      <c r="B17" s="82"/>
      <c r="C17" s="82"/>
      <c r="D17" s="81"/>
      <c r="E17" s="82"/>
      <c r="F17" s="83"/>
      <c r="G17" s="82"/>
      <c r="H17" s="82"/>
      <c r="I17" s="81"/>
      <c r="J17" s="83"/>
      <c r="K17" s="82"/>
      <c r="L17" s="82"/>
      <c r="M17" s="607"/>
      <c r="N17" s="608"/>
    </row>
    <row r="18" spans="1:15" ht="12.6" customHeight="1" x14ac:dyDescent="0.25">
      <c r="A18" s="175"/>
      <c r="B18" s="18"/>
      <c r="C18" s="221"/>
      <c r="D18" s="732">
        <v>3310</v>
      </c>
      <c r="E18" s="560">
        <v>4470</v>
      </c>
      <c r="F18" s="1047">
        <v>2660</v>
      </c>
      <c r="G18" s="1045">
        <v>2680</v>
      </c>
      <c r="H18" s="1483">
        <v>2130</v>
      </c>
      <c r="I18" s="694">
        <v>2910</v>
      </c>
      <c r="J18" s="1047">
        <v>2250</v>
      </c>
      <c r="K18" s="1045">
        <v>2950</v>
      </c>
      <c r="L18" s="1483">
        <v>2280</v>
      </c>
      <c r="M18" s="694">
        <v>3140</v>
      </c>
      <c r="N18" s="1047">
        <v>2470</v>
      </c>
    </row>
    <row r="19" spans="1:15" ht="14.45" customHeight="1" thickBot="1" x14ac:dyDescent="0.3">
      <c r="A19" s="351"/>
      <c r="B19" s="90"/>
      <c r="C19" s="635"/>
      <c r="D19" s="1405">
        <f>D18-1100+20</f>
        <v>2230</v>
      </c>
      <c r="E19" s="860">
        <f>D19*135%</f>
        <v>3010.5</v>
      </c>
      <c r="F19" s="860">
        <f>F18-1100+20</f>
        <v>1580</v>
      </c>
      <c r="G19" s="862">
        <f t="shared" ref="G19:L19" si="0">G18-930+20</f>
        <v>1770</v>
      </c>
      <c r="H19" s="1485">
        <f t="shared" si="0"/>
        <v>1220</v>
      </c>
      <c r="I19" s="863">
        <f t="shared" si="0"/>
        <v>2000</v>
      </c>
      <c r="J19" s="863">
        <f t="shared" si="0"/>
        <v>1340</v>
      </c>
      <c r="K19" s="863">
        <f t="shared" si="0"/>
        <v>2040</v>
      </c>
      <c r="L19" s="863">
        <f t="shared" si="0"/>
        <v>1370</v>
      </c>
      <c r="M19" s="860">
        <f>M18-1100+20</f>
        <v>2060</v>
      </c>
      <c r="N19" s="863">
        <f>N18-1100+20</f>
        <v>1390</v>
      </c>
    </row>
    <row r="20" spans="1:15" ht="58.15" customHeight="1" thickBot="1" x14ac:dyDescent="0.25">
      <c r="A20" s="1350" t="s">
        <v>78</v>
      </c>
      <c r="B20" s="1351" t="s">
        <v>87</v>
      </c>
      <c r="C20" s="1352">
        <v>2</v>
      </c>
      <c r="D20" s="406">
        <v>2230</v>
      </c>
      <c r="E20" s="354">
        <v>3010</v>
      </c>
      <c r="F20" s="360">
        <v>1580</v>
      </c>
      <c r="G20" s="404">
        <v>1770</v>
      </c>
      <c r="H20" s="1486">
        <v>1220</v>
      </c>
      <c r="I20" s="406">
        <v>2000</v>
      </c>
      <c r="J20" s="355">
        <v>1340</v>
      </c>
      <c r="K20" s="404">
        <v>2040</v>
      </c>
      <c r="L20" s="859">
        <v>1370</v>
      </c>
      <c r="M20" s="584">
        <v>2060</v>
      </c>
      <c r="N20" s="355">
        <v>1390</v>
      </c>
      <c r="O20" s="1369"/>
    </row>
    <row r="21" spans="1:15" ht="12.6" customHeight="1" x14ac:dyDescent="0.25">
      <c r="A21" s="522"/>
      <c r="B21" s="20"/>
      <c r="C21" s="539"/>
      <c r="D21" s="1403">
        <v>3520</v>
      </c>
      <c r="E21" s="564">
        <v>4750</v>
      </c>
      <c r="F21" s="729">
        <v>2660</v>
      </c>
      <c r="G21" s="565">
        <v>2850</v>
      </c>
      <c r="H21" s="1483">
        <v>2130</v>
      </c>
      <c r="I21" s="736">
        <v>3100</v>
      </c>
      <c r="J21" s="1484">
        <v>2250</v>
      </c>
      <c r="K21" s="565">
        <v>3140</v>
      </c>
      <c r="L21" s="1483">
        <v>2280</v>
      </c>
      <c r="M21" s="768">
        <v>3330</v>
      </c>
      <c r="N21" s="729">
        <v>2470</v>
      </c>
    </row>
    <row r="22" spans="1:15" ht="15" customHeight="1" thickBot="1" x14ac:dyDescent="0.3">
      <c r="A22" s="523"/>
      <c r="B22" s="90"/>
      <c r="C22" s="635"/>
      <c r="D22" s="1584">
        <f>D21-1100+20</f>
        <v>2440</v>
      </c>
      <c r="E22" s="860">
        <f>D22*135%</f>
        <v>3294</v>
      </c>
      <c r="F22" s="860">
        <f>F21-1100+20</f>
        <v>1580</v>
      </c>
      <c r="G22" s="862">
        <f t="shared" ref="G22:L22" si="1">G21-930+20</f>
        <v>1940</v>
      </c>
      <c r="H22" s="1485">
        <f t="shared" si="1"/>
        <v>1220</v>
      </c>
      <c r="I22" s="863">
        <f t="shared" si="1"/>
        <v>2190</v>
      </c>
      <c r="J22" s="863">
        <f t="shared" si="1"/>
        <v>1340</v>
      </c>
      <c r="K22" s="863">
        <f t="shared" si="1"/>
        <v>2230</v>
      </c>
      <c r="L22" s="863">
        <f t="shared" si="1"/>
        <v>1370</v>
      </c>
      <c r="M22" s="860">
        <f>M21-1100+20</f>
        <v>2250</v>
      </c>
      <c r="N22" s="863">
        <f>N21-1100+20</f>
        <v>1390</v>
      </c>
    </row>
    <row r="23" spans="1:15" ht="55.9" customHeight="1" thickBot="1" x14ac:dyDescent="0.25">
      <c r="A23" s="1350" t="s">
        <v>44</v>
      </c>
      <c r="B23" s="1355" t="s">
        <v>88</v>
      </c>
      <c r="C23" s="1352">
        <v>2</v>
      </c>
      <c r="D23" s="406">
        <v>2440</v>
      </c>
      <c r="E23" s="354">
        <v>3290</v>
      </c>
      <c r="F23" s="360">
        <v>1580</v>
      </c>
      <c r="G23" s="404">
        <v>1940</v>
      </c>
      <c r="H23" s="1486">
        <v>1220</v>
      </c>
      <c r="I23" s="406">
        <v>2190</v>
      </c>
      <c r="J23" s="355">
        <v>1340</v>
      </c>
      <c r="K23" s="404">
        <v>2230</v>
      </c>
      <c r="L23" s="859">
        <v>1370</v>
      </c>
      <c r="M23" s="584">
        <v>2250</v>
      </c>
      <c r="N23" s="355">
        <v>1390</v>
      </c>
      <c r="O23" s="1369"/>
    </row>
    <row r="24" spans="1:15" ht="12.6" customHeight="1" x14ac:dyDescent="0.25">
      <c r="A24" s="522"/>
      <c r="B24" s="20"/>
      <c r="C24" s="539"/>
      <c r="D24" s="1197"/>
      <c r="E24" s="1049">
        <v>3870</v>
      </c>
      <c r="F24" s="1047">
        <v>2660</v>
      </c>
      <c r="G24" s="1045"/>
      <c r="H24" s="1483"/>
      <c r="I24" s="694"/>
      <c r="J24" s="1047"/>
      <c r="K24" s="1045"/>
      <c r="L24" s="1483"/>
      <c r="M24" s="694"/>
      <c r="N24" s="1047"/>
    </row>
    <row r="25" spans="1:15" ht="12.6" customHeight="1" thickBot="1" x14ac:dyDescent="0.3">
      <c r="A25" s="523"/>
      <c r="B25" s="90"/>
      <c r="C25" s="635"/>
      <c r="D25" s="860"/>
      <c r="E25" s="1405">
        <f>E24-1100+20</f>
        <v>2790</v>
      </c>
      <c r="F25" s="860">
        <f>F24-1100+20</f>
        <v>1580</v>
      </c>
      <c r="G25" s="862"/>
      <c r="H25" s="1485"/>
      <c r="I25" s="863"/>
      <c r="J25" s="863"/>
      <c r="K25" s="862"/>
      <c r="L25" s="863"/>
      <c r="M25" s="616"/>
      <c r="N25" s="860"/>
    </row>
    <row r="26" spans="1:15" ht="56.45" customHeight="1" thickBot="1" x14ac:dyDescent="0.25">
      <c r="A26" s="1356" t="s">
        <v>243</v>
      </c>
      <c r="B26" s="1357" t="s">
        <v>241</v>
      </c>
      <c r="C26" s="1358">
        <v>1</v>
      </c>
      <c r="D26" s="406"/>
      <c r="E26" s="1533">
        <v>2790</v>
      </c>
      <c r="F26" s="360">
        <v>1580</v>
      </c>
      <c r="G26" s="404"/>
      <c r="H26" s="1486">
        <v>1220</v>
      </c>
      <c r="I26" s="406"/>
      <c r="J26" s="355">
        <v>1340</v>
      </c>
      <c r="K26" s="404"/>
      <c r="L26" s="859">
        <v>1370</v>
      </c>
      <c r="M26" s="865"/>
      <c r="N26" s="355">
        <v>1390</v>
      </c>
      <c r="O26" s="1369"/>
    </row>
    <row r="27" spans="1:15" ht="15" customHeight="1" x14ac:dyDescent="0.25">
      <c r="A27" s="522"/>
      <c r="B27" s="20"/>
      <c r="C27" s="539"/>
      <c r="D27" s="1199"/>
      <c r="E27" s="1049">
        <v>4140</v>
      </c>
      <c r="F27" s="1047">
        <v>2660</v>
      </c>
      <c r="G27" s="1045"/>
      <c r="H27" s="1483"/>
      <c r="I27" s="694"/>
      <c r="J27" s="1047"/>
      <c r="K27" s="1045"/>
      <c r="L27" s="1483"/>
      <c r="M27" s="694"/>
      <c r="N27" s="1047"/>
    </row>
    <row r="28" spans="1:15" ht="15" customHeight="1" thickBot="1" x14ac:dyDescent="0.3">
      <c r="A28" s="523"/>
      <c r="B28" s="90"/>
      <c r="C28" s="635"/>
      <c r="D28" s="860"/>
      <c r="E28" s="860">
        <f>E27-1100+20</f>
        <v>3060</v>
      </c>
      <c r="F28" s="860">
        <f>F27-1100+20</f>
        <v>1580</v>
      </c>
      <c r="G28" s="866"/>
      <c r="H28" s="1485"/>
      <c r="I28" s="192"/>
      <c r="J28" s="863"/>
      <c r="K28" s="862"/>
      <c r="L28" s="863"/>
      <c r="M28" s="616"/>
      <c r="N28" s="860"/>
    </row>
    <row r="29" spans="1:15" ht="44.45" customHeight="1" thickBot="1" x14ac:dyDescent="0.25">
      <c r="A29" s="1356" t="s">
        <v>242</v>
      </c>
      <c r="B29" s="1357" t="s">
        <v>68</v>
      </c>
      <c r="C29" s="1358">
        <v>1</v>
      </c>
      <c r="D29" s="867"/>
      <c r="E29" s="1533">
        <v>3060</v>
      </c>
      <c r="F29" s="360">
        <v>1580</v>
      </c>
      <c r="G29" s="404"/>
      <c r="H29" s="1486">
        <v>1220</v>
      </c>
      <c r="I29" s="406"/>
      <c r="J29" s="355">
        <v>1340</v>
      </c>
      <c r="K29" s="404"/>
      <c r="L29" s="859">
        <v>1370</v>
      </c>
      <c r="M29" s="865"/>
      <c r="N29" s="355">
        <v>1390</v>
      </c>
      <c r="O29" s="1369"/>
    </row>
    <row r="30" spans="1:15" ht="13.9" customHeight="1" x14ac:dyDescent="0.25">
      <c r="A30" s="522"/>
      <c r="B30" s="20"/>
      <c r="C30" s="539"/>
      <c r="D30" s="1368"/>
      <c r="E30" s="1049">
        <v>4480</v>
      </c>
      <c r="F30" s="1047">
        <v>2660</v>
      </c>
      <c r="G30" s="1045"/>
      <c r="H30" s="1483"/>
      <c r="I30" s="694"/>
      <c r="J30" s="1047"/>
      <c r="K30" s="1045"/>
      <c r="L30" s="1483"/>
      <c r="M30" s="694"/>
      <c r="N30" s="1047"/>
    </row>
    <row r="31" spans="1:15" ht="13.9" customHeight="1" thickBot="1" x14ac:dyDescent="0.3">
      <c r="A31" s="523"/>
      <c r="B31" s="90"/>
      <c r="C31" s="635"/>
      <c r="D31" s="189"/>
      <c r="E31" s="860">
        <f>E30-1100+20</f>
        <v>3400</v>
      </c>
      <c r="F31" s="860">
        <f>F30-1100+20</f>
        <v>1580</v>
      </c>
      <c r="G31" s="638"/>
      <c r="H31" s="1485"/>
      <c r="I31" s="192"/>
      <c r="J31" s="863"/>
      <c r="K31" s="862"/>
      <c r="L31" s="863"/>
      <c r="M31" s="616"/>
      <c r="N31" s="860"/>
    </row>
    <row r="32" spans="1:15" ht="63.75" customHeight="1" thickBot="1" x14ac:dyDescent="0.25">
      <c r="A32" s="1359" t="s">
        <v>133</v>
      </c>
      <c r="B32" s="1360" t="s">
        <v>134</v>
      </c>
      <c r="C32" s="1354">
        <v>1</v>
      </c>
      <c r="D32" s="407"/>
      <c r="E32" s="1534">
        <v>3400</v>
      </c>
      <c r="F32" s="360">
        <v>1580</v>
      </c>
      <c r="G32" s="404"/>
      <c r="H32" s="1486">
        <v>1220</v>
      </c>
      <c r="I32" s="406"/>
      <c r="J32" s="355">
        <v>1340</v>
      </c>
      <c r="K32" s="404"/>
      <c r="L32" s="859">
        <v>1370</v>
      </c>
      <c r="M32" s="865"/>
      <c r="N32" s="355">
        <v>1390</v>
      </c>
      <c r="O32" s="1369"/>
    </row>
    <row r="33" spans="1:16" ht="15" customHeight="1" x14ac:dyDescent="0.25">
      <c r="A33" s="522"/>
      <c r="B33" s="20"/>
      <c r="C33" s="539"/>
      <c r="D33" s="1200"/>
      <c r="E33" s="1406">
        <v>3520</v>
      </c>
      <c r="F33" s="1047"/>
      <c r="G33" s="633"/>
      <c r="H33" s="1487"/>
      <c r="I33" s="620"/>
      <c r="J33" s="621"/>
      <c r="K33" s="633"/>
      <c r="L33" s="606"/>
      <c r="M33" s="620"/>
      <c r="N33" s="621"/>
    </row>
    <row r="34" spans="1:16" ht="14.45" customHeight="1" thickBot="1" x14ac:dyDescent="0.3">
      <c r="A34" s="523"/>
      <c r="B34" s="90"/>
      <c r="C34" s="635"/>
      <c r="D34" s="189"/>
      <c r="E34" s="1405">
        <f>E33-1100+20</f>
        <v>2440</v>
      </c>
      <c r="F34" s="861"/>
      <c r="G34" s="862"/>
      <c r="H34" s="1488"/>
      <c r="I34" s="863"/>
      <c r="J34" s="864"/>
      <c r="K34" s="862"/>
      <c r="L34" s="602"/>
      <c r="M34" s="863"/>
      <c r="N34" s="864"/>
    </row>
    <row r="35" spans="1:16" ht="93.75" customHeight="1" thickBot="1" x14ac:dyDescent="0.25">
      <c r="A35" s="1350" t="s">
        <v>203</v>
      </c>
      <c r="B35" s="1360" t="s">
        <v>61</v>
      </c>
      <c r="C35" s="1353">
        <v>1</v>
      </c>
      <c r="D35" s="406"/>
      <c r="E35" s="354">
        <v>2440</v>
      </c>
      <c r="F35" s="360"/>
      <c r="G35" s="404"/>
      <c r="H35" s="1486"/>
      <c r="I35" s="406"/>
      <c r="J35" s="355"/>
      <c r="K35" s="404"/>
      <c r="L35" s="859"/>
      <c r="M35" s="584"/>
      <c r="N35" s="355"/>
      <c r="O35" s="1369"/>
    </row>
    <row r="36" spans="1:16" ht="21" customHeight="1" thickBot="1" x14ac:dyDescent="0.3">
      <c r="A36" s="1889" t="s">
        <v>54</v>
      </c>
      <c r="B36" s="1890"/>
      <c r="C36" s="1890"/>
      <c r="D36" s="1890"/>
      <c r="E36" s="1890"/>
      <c r="F36" s="1890"/>
      <c r="G36" s="1890"/>
      <c r="H36" s="1890"/>
      <c r="I36" s="1890"/>
      <c r="J36" s="1890"/>
      <c r="K36" s="1890"/>
      <c r="L36" s="1891"/>
      <c r="M36" s="696"/>
      <c r="N36" s="697"/>
    </row>
    <row r="37" spans="1:16" ht="18.75" customHeight="1" x14ac:dyDescent="0.25">
      <c r="A37" s="698"/>
      <c r="B37" s="437"/>
      <c r="C37" s="699"/>
      <c r="D37" s="1495">
        <v>4100</v>
      </c>
      <c r="E37" s="399">
        <v>5700</v>
      </c>
      <c r="F37" s="1047">
        <v>2660</v>
      </c>
      <c r="G37" s="1045">
        <v>3300</v>
      </c>
      <c r="H37" s="1046">
        <v>2130</v>
      </c>
      <c r="I37" s="694">
        <v>3600</v>
      </c>
      <c r="J37" s="1047">
        <v>2250</v>
      </c>
      <c r="K37" s="1045">
        <v>3650</v>
      </c>
      <c r="L37" s="1046">
        <v>2280</v>
      </c>
      <c r="M37" s="694">
        <v>3800</v>
      </c>
      <c r="N37" s="1047">
        <v>2470</v>
      </c>
    </row>
    <row r="38" spans="1:16" ht="17.25" customHeight="1" x14ac:dyDescent="0.25">
      <c r="A38" s="703"/>
      <c r="B38" s="169"/>
      <c r="C38" s="668"/>
      <c r="D38" s="868">
        <f>(D37-1100+20)</f>
        <v>3020</v>
      </c>
      <c r="E38" s="860">
        <f>D38*140%</f>
        <v>4228</v>
      </c>
      <c r="F38" s="868">
        <f>(F37-1100+20)</f>
        <v>1580</v>
      </c>
      <c r="G38" s="862">
        <f t="shared" ref="G38:L38" si="2">G37-930+20</f>
        <v>2390</v>
      </c>
      <c r="H38" s="1485">
        <f t="shared" si="2"/>
        <v>1220</v>
      </c>
      <c r="I38" s="863">
        <f t="shared" si="2"/>
        <v>2690</v>
      </c>
      <c r="J38" s="863">
        <f t="shared" si="2"/>
        <v>1340</v>
      </c>
      <c r="K38" s="863">
        <f t="shared" si="2"/>
        <v>2740</v>
      </c>
      <c r="L38" s="863">
        <f t="shared" si="2"/>
        <v>1370</v>
      </c>
      <c r="M38" s="860">
        <f>M37-1100+20</f>
        <v>2720</v>
      </c>
      <c r="N38" s="863">
        <f>N37-1100+20</f>
        <v>1390</v>
      </c>
      <c r="O38" s="96">
        <v>140</v>
      </c>
    </row>
    <row r="39" spans="1:16" ht="16.149999999999999" customHeight="1" thickBot="1" x14ac:dyDescent="0.3">
      <c r="A39" s="704"/>
      <c r="B39" s="392"/>
      <c r="C39" s="669"/>
      <c r="D39" s="661"/>
      <c r="E39" s="396"/>
      <c r="F39" s="686"/>
      <c r="G39" s="679"/>
      <c r="H39" s="1489"/>
      <c r="I39" s="661"/>
      <c r="J39" s="662"/>
      <c r="K39" s="654"/>
      <c r="L39" s="1490"/>
      <c r="M39" s="616"/>
      <c r="N39" s="622"/>
      <c r="O39" s="96"/>
    </row>
    <row r="40" spans="1:16" ht="66.599999999999994" customHeight="1" thickBot="1" x14ac:dyDescent="0.3">
      <c r="A40" s="1350" t="s">
        <v>79</v>
      </c>
      <c r="B40" s="1355" t="s">
        <v>166</v>
      </c>
      <c r="C40" s="1361">
        <v>2</v>
      </c>
      <c r="D40" s="872">
        <v>3020</v>
      </c>
      <c r="E40" s="400">
        <v>4230</v>
      </c>
      <c r="F40" s="360">
        <v>1580</v>
      </c>
      <c r="G40" s="404">
        <v>2390</v>
      </c>
      <c r="H40" s="1486">
        <v>1220</v>
      </c>
      <c r="I40" s="872">
        <v>2690</v>
      </c>
      <c r="J40" s="355">
        <v>1340</v>
      </c>
      <c r="K40" s="410">
        <v>2740</v>
      </c>
      <c r="L40" s="1491">
        <v>1370</v>
      </c>
      <c r="M40" s="584">
        <v>2720</v>
      </c>
      <c r="N40" s="355">
        <v>1390</v>
      </c>
      <c r="O40" s="103"/>
    </row>
    <row r="41" spans="1:16" ht="16.149999999999999" customHeight="1" thickBot="1" x14ac:dyDescent="0.3">
      <c r="A41" s="705"/>
      <c r="B41" s="20"/>
      <c r="C41" s="671"/>
      <c r="D41" s="1100">
        <v>4270</v>
      </c>
      <c r="E41" s="1101">
        <v>6000</v>
      </c>
      <c r="F41" s="1047">
        <v>2660</v>
      </c>
      <c r="G41" s="1456">
        <v>3450</v>
      </c>
      <c r="H41" s="1046">
        <v>2130</v>
      </c>
      <c r="I41" s="1457">
        <v>3750</v>
      </c>
      <c r="J41" s="1047">
        <v>2250</v>
      </c>
      <c r="K41" s="1456">
        <v>3800</v>
      </c>
      <c r="L41" s="1046">
        <v>2280</v>
      </c>
      <c r="M41" s="1457">
        <v>4000</v>
      </c>
      <c r="N41" s="1047">
        <v>2470</v>
      </c>
      <c r="O41" s="103"/>
    </row>
    <row r="42" spans="1:16" ht="13.9" customHeight="1" x14ac:dyDescent="0.25">
      <c r="A42" s="706"/>
      <c r="B42" s="18"/>
      <c r="C42" s="672"/>
      <c r="D42" s="868">
        <f>(D41-1100+20)</f>
        <v>3190</v>
      </c>
      <c r="E42" s="860">
        <f>D42*140%</f>
        <v>4466</v>
      </c>
      <c r="F42" s="868">
        <f>(F41-1100+20)</f>
        <v>1580</v>
      </c>
      <c r="G42" s="862">
        <f t="shared" ref="G42:L42" si="3">G41-930+20</f>
        <v>2540</v>
      </c>
      <c r="H42" s="1485">
        <f t="shared" si="3"/>
        <v>1220</v>
      </c>
      <c r="I42" s="863">
        <f t="shared" si="3"/>
        <v>2840</v>
      </c>
      <c r="J42" s="863">
        <f t="shared" si="3"/>
        <v>1340</v>
      </c>
      <c r="K42" s="863">
        <f t="shared" si="3"/>
        <v>2890</v>
      </c>
      <c r="L42" s="863">
        <f t="shared" si="3"/>
        <v>1370</v>
      </c>
      <c r="M42" s="860">
        <f>M41-1100+20</f>
        <v>2920</v>
      </c>
      <c r="N42" s="863">
        <f>N41-1100+20</f>
        <v>1390</v>
      </c>
      <c r="O42" s="96">
        <v>140</v>
      </c>
    </row>
    <row r="43" spans="1:16" ht="13.9" customHeight="1" thickBot="1" x14ac:dyDescent="0.3">
      <c r="A43" s="707"/>
      <c r="B43" s="121"/>
      <c r="C43" s="673"/>
      <c r="D43" s="688"/>
      <c r="E43" s="396"/>
      <c r="F43" s="686"/>
      <c r="G43" s="679"/>
      <c r="H43" s="1489"/>
      <c r="I43" s="661"/>
      <c r="J43" s="662"/>
      <c r="K43" s="654"/>
      <c r="L43" s="1490"/>
      <c r="M43" s="616"/>
      <c r="N43" s="622"/>
      <c r="O43" s="96"/>
    </row>
    <row r="44" spans="1:16" ht="72" customHeight="1" thickBot="1" x14ac:dyDescent="0.25">
      <c r="A44" s="1350" t="s">
        <v>137</v>
      </c>
      <c r="B44" s="1360" t="s">
        <v>172</v>
      </c>
      <c r="C44" s="1362">
        <v>2</v>
      </c>
      <c r="D44" s="872">
        <v>3190</v>
      </c>
      <c r="E44" s="400">
        <v>4470</v>
      </c>
      <c r="F44" s="360">
        <v>1580</v>
      </c>
      <c r="G44" s="404">
        <v>2540</v>
      </c>
      <c r="H44" s="1486">
        <v>1220</v>
      </c>
      <c r="I44" s="872">
        <v>2840</v>
      </c>
      <c r="J44" s="355">
        <v>1340</v>
      </c>
      <c r="K44" s="410">
        <v>2890</v>
      </c>
      <c r="L44" s="1491">
        <v>1370</v>
      </c>
      <c r="M44" s="584">
        <v>2920</v>
      </c>
      <c r="N44" s="355">
        <v>1390</v>
      </c>
      <c r="O44" s="1439" t="s">
        <v>271</v>
      </c>
      <c r="P44" s="1439"/>
    </row>
    <row r="45" spans="1:16" ht="36" customHeight="1" x14ac:dyDescent="0.25">
      <c r="A45" s="1892" t="s">
        <v>80</v>
      </c>
      <c r="B45" s="1893"/>
      <c r="C45" s="1893"/>
      <c r="D45" s="1893"/>
      <c r="E45" s="1893"/>
      <c r="F45" s="1893"/>
      <c r="G45" s="1893"/>
      <c r="H45" s="1893"/>
      <c r="I45" s="1893"/>
      <c r="J45" s="1893"/>
      <c r="K45" s="1893"/>
      <c r="L45" s="1893"/>
      <c r="M45" s="1893"/>
      <c r="N45" s="1894"/>
      <c r="O45" s="13"/>
    </row>
    <row r="46" spans="1:16" ht="15.6" customHeight="1" x14ac:dyDescent="0.25">
      <c r="A46" s="179"/>
      <c r="B46" s="20"/>
      <c r="C46" s="539"/>
      <c r="D46" s="732">
        <v>5250</v>
      </c>
      <c r="E46" s="560">
        <v>7350</v>
      </c>
      <c r="F46" s="733">
        <v>2900</v>
      </c>
      <c r="G46" s="561">
        <v>4250</v>
      </c>
      <c r="H46" s="752">
        <v>2300</v>
      </c>
      <c r="I46" s="732">
        <v>4600</v>
      </c>
      <c r="J46" s="733">
        <v>2450</v>
      </c>
      <c r="K46" s="561">
        <v>4650</v>
      </c>
      <c r="L46" s="752">
        <v>2500</v>
      </c>
      <c r="M46" s="732">
        <v>4950</v>
      </c>
      <c r="N46" s="733">
        <v>2600</v>
      </c>
      <c r="O46" s="96"/>
    </row>
    <row r="47" spans="1:16" ht="14.45" customHeight="1" x14ac:dyDescent="0.25">
      <c r="A47" s="62"/>
      <c r="B47" s="18"/>
      <c r="C47" s="221"/>
      <c r="D47" s="868">
        <f>(D46-1100+20)</f>
        <v>4170</v>
      </c>
      <c r="E47" s="860">
        <f>D47*140%</f>
        <v>5838</v>
      </c>
      <c r="F47" s="1063">
        <f>D47*55%</f>
        <v>2293.5</v>
      </c>
      <c r="G47" s="862">
        <f t="shared" ref="G47:L47" si="4">G46-930+20</f>
        <v>3340</v>
      </c>
      <c r="H47" s="862">
        <f t="shared" si="4"/>
        <v>1390</v>
      </c>
      <c r="I47" s="863">
        <f t="shared" si="4"/>
        <v>3690</v>
      </c>
      <c r="J47" s="863">
        <f t="shared" si="4"/>
        <v>1540</v>
      </c>
      <c r="K47" s="863">
        <f t="shared" si="4"/>
        <v>3740</v>
      </c>
      <c r="L47" s="863">
        <f t="shared" si="4"/>
        <v>1590</v>
      </c>
      <c r="M47" s="860">
        <f>M46-1100+20</f>
        <v>3870</v>
      </c>
      <c r="N47" s="860">
        <f>N46-1100+20</f>
        <v>1520</v>
      </c>
      <c r="O47" s="96">
        <v>140</v>
      </c>
      <c r="P47">
        <v>55</v>
      </c>
    </row>
    <row r="48" spans="1:16" ht="12.6" customHeight="1" thickBot="1" x14ac:dyDescent="0.3">
      <c r="A48" s="708"/>
      <c r="B48" s="121"/>
      <c r="C48" s="675"/>
      <c r="D48" s="664">
        <v>4170</v>
      </c>
      <c r="E48" s="393">
        <v>5840</v>
      </c>
      <c r="F48" s="690">
        <v>2290</v>
      </c>
      <c r="G48" s="680"/>
      <c r="H48" s="652"/>
      <c r="I48" s="664"/>
      <c r="J48" s="665"/>
      <c r="K48" s="656"/>
      <c r="L48" s="394"/>
      <c r="M48" s="623"/>
      <c r="N48" s="624"/>
      <c r="O48" s="96"/>
    </row>
    <row r="49" spans="1:16" ht="67.5" customHeight="1" thickBot="1" x14ac:dyDescent="0.3">
      <c r="A49" s="1363" t="s">
        <v>24</v>
      </c>
      <c r="B49" s="1360" t="s">
        <v>173</v>
      </c>
      <c r="C49" s="1364">
        <v>2</v>
      </c>
      <c r="D49" s="406">
        <v>4170</v>
      </c>
      <c r="E49" s="354">
        <v>5840</v>
      </c>
      <c r="F49" s="360">
        <v>2290</v>
      </c>
      <c r="G49" s="404">
        <v>3340</v>
      </c>
      <c r="H49" s="402">
        <v>1390</v>
      </c>
      <c r="I49" s="406">
        <v>3690</v>
      </c>
      <c r="J49" s="360">
        <v>1540</v>
      </c>
      <c r="K49" s="404">
        <v>3740</v>
      </c>
      <c r="L49" s="402">
        <v>1590</v>
      </c>
      <c r="M49" s="581">
        <v>3870</v>
      </c>
      <c r="N49" s="1073">
        <v>1520</v>
      </c>
      <c r="O49" s="96"/>
    </row>
    <row r="50" spans="1:16" ht="14.45" customHeight="1" x14ac:dyDescent="0.25">
      <c r="A50" s="709"/>
      <c r="B50" s="548"/>
      <c r="C50" s="530"/>
      <c r="D50" s="732">
        <v>5650</v>
      </c>
      <c r="E50" s="560">
        <v>7900</v>
      </c>
      <c r="F50" s="733">
        <v>3100</v>
      </c>
      <c r="G50" s="561">
        <v>4550</v>
      </c>
      <c r="H50" s="752">
        <v>2450</v>
      </c>
      <c r="I50" s="732">
        <v>4950</v>
      </c>
      <c r="J50" s="733">
        <v>2650</v>
      </c>
      <c r="K50" s="561">
        <v>5000</v>
      </c>
      <c r="L50" s="752">
        <v>2700</v>
      </c>
      <c r="M50" s="732">
        <v>5300</v>
      </c>
      <c r="N50" s="733">
        <v>2800</v>
      </c>
      <c r="O50" s="96"/>
    </row>
    <row r="51" spans="1:16" ht="15" customHeight="1" x14ac:dyDescent="0.25">
      <c r="A51" s="710"/>
      <c r="B51" s="549"/>
      <c r="C51" s="676"/>
      <c r="D51" s="868">
        <f>(D50-1100+20)</f>
        <v>4570</v>
      </c>
      <c r="E51" s="860">
        <f>D51*140%</f>
        <v>6398</v>
      </c>
      <c r="F51" s="1063">
        <f>D51*55%</f>
        <v>2513.5</v>
      </c>
      <c r="G51" s="862">
        <f t="shared" ref="G51:L51" si="5">G50-930+20</f>
        <v>3640</v>
      </c>
      <c r="H51" s="862">
        <f t="shared" si="5"/>
        <v>1540</v>
      </c>
      <c r="I51" s="863">
        <f t="shared" si="5"/>
        <v>4040</v>
      </c>
      <c r="J51" s="863">
        <f t="shared" si="5"/>
        <v>1740</v>
      </c>
      <c r="K51" s="863">
        <f t="shared" si="5"/>
        <v>4090</v>
      </c>
      <c r="L51" s="863">
        <f t="shared" si="5"/>
        <v>1790</v>
      </c>
      <c r="M51" s="860">
        <f>M50-1100+20</f>
        <v>4220</v>
      </c>
      <c r="N51" s="860">
        <f>N50-1100+20</f>
        <v>1720</v>
      </c>
      <c r="O51" s="96">
        <v>140</v>
      </c>
      <c r="P51">
        <v>55</v>
      </c>
    </row>
    <row r="52" spans="1:16" ht="15" customHeight="1" thickBot="1" x14ac:dyDescent="0.3">
      <c r="A52" s="711"/>
      <c r="B52" s="550"/>
      <c r="C52" s="677"/>
      <c r="D52" s="664">
        <v>4570</v>
      </c>
      <c r="E52" s="393">
        <v>6400</v>
      </c>
      <c r="F52" s="690">
        <v>2510</v>
      </c>
      <c r="G52" s="680"/>
      <c r="H52" s="652"/>
      <c r="I52" s="664"/>
      <c r="J52" s="665"/>
      <c r="K52" s="656"/>
      <c r="L52" s="394"/>
      <c r="M52" s="771"/>
      <c r="N52" s="624"/>
      <c r="O52" s="96"/>
    </row>
    <row r="53" spans="1:16" ht="65.25" customHeight="1" thickBot="1" x14ac:dyDescent="0.3">
      <c r="A53" s="1365" t="s">
        <v>14</v>
      </c>
      <c r="B53" s="1360" t="s">
        <v>174</v>
      </c>
      <c r="C53" s="1364">
        <v>2</v>
      </c>
      <c r="D53" s="406">
        <v>4570</v>
      </c>
      <c r="E53" s="354">
        <v>6400</v>
      </c>
      <c r="F53" s="360">
        <v>2510</v>
      </c>
      <c r="G53" s="404">
        <v>3640</v>
      </c>
      <c r="H53" s="402">
        <v>1540</v>
      </c>
      <c r="I53" s="406">
        <v>4040</v>
      </c>
      <c r="J53" s="360">
        <v>1740</v>
      </c>
      <c r="K53" s="404">
        <v>4090</v>
      </c>
      <c r="L53" s="402">
        <v>1790</v>
      </c>
      <c r="M53" s="581">
        <v>4220</v>
      </c>
      <c r="N53" s="1073">
        <v>1720</v>
      </c>
      <c r="O53" s="96"/>
    </row>
    <row r="54" spans="1:16" ht="15" customHeight="1" x14ac:dyDescent="0.25">
      <c r="A54" s="712"/>
      <c r="B54" s="548"/>
      <c r="C54" s="530"/>
      <c r="D54" s="732">
        <v>6000</v>
      </c>
      <c r="E54" s="560">
        <v>8400</v>
      </c>
      <c r="F54" s="733">
        <v>3300</v>
      </c>
      <c r="G54" s="561">
        <v>4850</v>
      </c>
      <c r="H54" s="752">
        <v>2650</v>
      </c>
      <c r="I54" s="732">
        <v>5300</v>
      </c>
      <c r="J54" s="733">
        <v>2800</v>
      </c>
      <c r="K54" s="561">
        <v>5350</v>
      </c>
      <c r="L54" s="752">
        <v>2850</v>
      </c>
      <c r="M54" s="732">
        <v>5700</v>
      </c>
      <c r="N54" s="733">
        <v>2950</v>
      </c>
      <c r="O54" s="96"/>
    </row>
    <row r="55" spans="1:16" ht="13.15" customHeight="1" thickBot="1" x14ac:dyDescent="0.3">
      <c r="A55" s="713"/>
      <c r="B55" s="549"/>
      <c r="C55" s="676"/>
      <c r="D55" s="868">
        <f>(D54-1100+20)</f>
        <v>4920</v>
      </c>
      <c r="E55" s="860">
        <f>D55*140%</f>
        <v>6888</v>
      </c>
      <c r="F55" s="1063">
        <f>D55*55%</f>
        <v>2706</v>
      </c>
      <c r="G55" s="862">
        <f t="shared" ref="G55:L55" si="6">G54-930+20</f>
        <v>3940</v>
      </c>
      <c r="H55" s="862">
        <f t="shared" si="6"/>
        <v>1740</v>
      </c>
      <c r="I55" s="863">
        <f t="shared" si="6"/>
        <v>4390</v>
      </c>
      <c r="J55" s="863">
        <f t="shared" si="6"/>
        <v>1890</v>
      </c>
      <c r="K55" s="863">
        <f t="shared" si="6"/>
        <v>4440</v>
      </c>
      <c r="L55" s="863">
        <f t="shared" si="6"/>
        <v>1940</v>
      </c>
      <c r="M55" s="860">
        <f>M54-1100+20</f>
        <v>4620</v>
      </c>
      <c r="N55" s="860">
        <f>N54-1100+20</f>
        <v>1870</v>
      </c>
      <c r="O55" s="96">
        <v>140</v>
      </c>
      <c r="P55">
        <v>55</v>
      </c>
    </row>
    <row r="56" spans="1:16" ht="13.15" customHeight="1" thickBot="1" x14ac:dyDescent="0.3">
      <c r="A56" s="714"/>
      <c r="B56" s="550"/>
      <c r="C56" s="677"/>
      <c r="D56" s="1055">
        <v>4920</v>
      </c>
      <c r="E56" s="1056">
        <v>6890</v>
      </c>
      <c r="F56" s="1057">
        <v>2710</v>
      </c>
      <c r="G56" s="1058"/>
      <c r="H56" s="1059"/>
      <c r="I56" s="1055"/>
      <c r="J56" s="1057"/>
      <c r="K56" s="1058"/>
      <c r="L56" s="1059"/>
      <c r="M56" s="1060"/>
      <c r="N56" s="624"/>
      <c r="O56" s="96"/>
    </row>
    <row r="57" spans="1:16" ht="66.75" customHeight="1" thickBot="1" x14ac:dyDescent="0.3">
      <c r="A57" s="1366" t="s">
        <v>145</v>
      </c>
      <c r="B57" s="1360" t="s">
        <v>175</v>
      </c>
      <c r="C57" s="1367">
        <v>2</v>
      </c>
      <c r="D57" s="407">
        <v>4920</v>
      </c>
      <c r="E57" s="361">
        <v>6890</v>
      </c>
      <c r="F57" s="362">
        <v>2710</v>
      </c>
      <c r="G57" s="405">
        <v>3940</v>
      </c>
      <c r="H57" s="403">
        <v>1740</v>
      </c>
      <c r="I57" s="407">
        <v>4390</v>
      </c>
      <c r="J57" s="362">
        <v>1890</v>
      </c>
      <c r="K57" s="405">
        <v>4440</v>
      </c>
      <c r="L57" s="403">
        <v>1940</v>
      </c>
      <c r="M57" s="581">
        <v>4620</v>
      </c>
      <c r="N57" s="1073">
        <v>1870</v>
      </c>
      <c r="O57" s="96"/>
    </row>
    <row r="58" spans="1:16" ht="11.45" customHeight="1" thickBot="1" x14ac:dyDescent="0.3">
      <c r="A58" s="712"/>
      <c r="B58" s="548"/>
      <c r="C58" s="530"/>
      <c r="D58" s="1460">
        <v>8270</v>
      </c>
      <c r="E58" s="1461">
        <v>11580</v>
      </c>
      <c r="F58" s="1462">
        <v>4550</v>
      </c>
      <c r="G58" s="1463">
        <v>6700</v>
      </c>
      <c r="H58" s="1464">
        <v>3640</v>
      </c>
      <c r="I58" s="1460">
        <v>7280</v>
      </c>
      <c r="J58" s="1462">
        <v>3870</v>
      </c>
      <c r="K58" s="1463">
        <v>7360</v>
      </c>
      <c r="L58" s="1464">
        <v>3910</v>
      </c>
      <c r="M58" s="1460">
        <v>7860</v>
      </c>
      <c r="N58" s="1462">
        <v>4100</v>
      </c>
      <c r="O58" s="96"/>
    </row>
    <row r="59" spans="1:16" ht="21.75" customHeight="1" thickBot="1" x14ac:dyDescent="0.3">
      <c r="A59" s="713"/>
      <c r="B59" s="549"/>
      <c r="C59" s="676"/>
      <c r="D59" s="868">
        <f>(D58-1100+20)</f>
        <v>7190</v>
      </c>
      <c r="E59" s="1444">
        <f>D59*140%</f>
        <v>10066</v>
      </c>
      <c r="F59" s="1445">
        <f>D59*55%</f>
        <v>3954.5000000000005</v>
      </c>
      <c r="G59" s="862">
        <f t="shared" ref="G59:L59" si="7">G58-930+20</f>
        <v>5790</v>
      </c>
      <c r="H59" s="862">
        <f t="shared" si="7"/>
        <v>2730</v>
      </c>
      <c r="I59" s="863">
        <f t="shared" si="7"/>
        <v>6370</v>
      </c>
      <c r="J59" s="863">
        <f t="shared" si="7"/>
        <v>2960</v>
      </c>
      <c r="K59" s="863">
        <f t="shared" si="7"/>
        <v>6450</v>
      </c>
      <c r="L59" s="863">
        <f t="shared" si="7"/>
        <v>3000</v>
      </c>
      <c r="M59" s="860">
        <f>M58-1100+20</f>
        <v>6780</v>
      </c>
      <c r="N59" s="860">
        <f>N58-1100+20</f>
        <v>3020</v>
      </c>
      <c r="O59" s="96">
        <v>140</v>
      </c>
      <c r="P59">
        <v>55</v>
      </c>
    </row>
    <row r="60" spans="1:16" ht="11.45" customHeight="1" thickBot="1" x14ac:dyDescent="0.3">
      <c r="A60" s="714"/>
      <c r="B60" s="550"/>
      <c r="C60" s="677"/>
      <c r="D60" s="1055">
        <v>7190</v>
      </c>
      <c r="E60" s="1056">
        <v>10070</v>
      </c>
      <c r="F60" s="1057">
        <v>3950</v>
      </c>
      <c r="G60" s="1058"/>
      <c r="H60" s="1059"/>
      <c r="I60" s="1055"/>
      <c r="J60" s="1057"/>
      <c r="K60" s="1058"/>
      <c r="L60" s="1059"/>
      <c r="M60" s="1061"/>
      <c r="N60" s="1062"/>
      <c r="O60" s="96"/>
    </row>
    <row r="61" spans="1:16" ht="66" customHeight="1" thickBot="1" x14ac:dyDescent="0.3">
      <c r="A61" s="1366" t="s">
        <v>146</v>
      </c>
      <c r="B61" s="1360" t="s">
        <v>175</v>
      </c>
      <c r="C61" s="1367">
        <v>2</v>
      </c>
      <c r="D61" s="1116">
        <v>7190</v>
      </c>
      <c r="E61" s="1117">
        <v>10070</v>
      </c>
      <c r="F61" s="1118">
        <v>3950</v>
      </c>
      <c r="G61" s="1465">
        <v>5790</v>
      </c>
      <c r="H61" s="1466">
        <v>2730</v>
      </c>
      <c r="I61" s="1116">
        <v>6370</v>
      </c>
      <c r="J61" s="1118">
        <v>2960</v>
      </c>
      <c r="K61" s="1465">
        <v>6450</v>
      </c>
      <c r="L61" s="1466">
        <v>3000</v>
      </c>
      <c r="M61" s="1467">
        <v>6780</v>
      </c>
      <c r="N61" s="1468">
        <v>3020</v>
      </c>
      <c r="O61" s="96"/>
    </row>
    <row r="62" spans="1:16" ht="28.9" customHeight="1" x14ac:dyDescent="0.3">
      <c r="A62" s="219" t="s">
        <v>82</v>
      </c>
      <c r="B62" s="220"/>
      <c r="C62" s="220"/>
      <c r="D62" s="220"/>
      <c r="E62" s="220"/>
      <c r="F62" s="16"/>
      <c r="G62" s="16"/>
      <c r="H62" s="16"/>
      <c r="I62" s="16"/>
      <c r="J62" s="16"/>
      <c r="K62" s="16"/>
      <c r="L62" s="16"/>
      <c r="M62" s="16"/>
      <c r="N62" s="16"/>
      <c r="O62" s="96"/>
    </row>
    <row r="63" spans="1:16" ht="19.899999999999999" customHeight="1" x14ac:dyDescent="0.25">
      <c r="A63" s="16" t="s">
        <v>12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51"/>
    </row>
    <row r="64" spans="1:16" ht="20.45" customHeight="1" x14ac:dyDescent="0.25">
      <c r="A64" s="1807" t="s">
        <v>81</v>
      </c>
      <c r="B64" s="1807"/>
      <c r="C64" s="1807"/>
      <c r="D64" s="1807"/>
      <c r="E64" s="1807"/>
      <c r="F64" s="1807"/>
      <c r="G64" s="1807"/>
      <c r="H64" s="1807"/>
      <c r="I64" s="1807"/>
      <c r="J64" s="1807"/>
      <c r="K64" s="1807"/>
      <c r="L64" s="1807"/>
      <c r="M64" s="27"/>
      <c r="N64" s="27"/>
    </row>
    <row r="65" spans="1:14" ht="24.6" customHeight="1" x14ac:dyDescent="0.25">
      <c r="A65" s="16" t="s">
        <v>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26.45" customHeight="1" x14ac:dyDescent="0.25">
      <c r="A66" s="16" t="s">
        <v>10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24" customHeight="1" x14ac:dyDescent="0.25">
      <c r="A67" s="16" t="s">
        <v>11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20.45" customHeight="1" x14ac:dyDescent="0.25">
      <c r="A68" s="16" t="s">
        <v>49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27" customHeight="1" x14ac:dyDescent="0.25">
      <c r="A69" s="1808" t="s">
        <v>83</v>
      </c>
      <c r="B69" s="1807"/>
      <c r="C69" s="1807"/>
      <c r="D69" s="1807"/>
      <c r="E69" s="1807"/>
      <c r="F69" s="1807"/>
      <c r="G69" s="1807"/>
      <c r="H69" s="1807"/>
      <c r="I69" s="1807"/>
      <c r="J69" s="1807"/>
      <c r="K69" s="1807"/>
      <c r="L69" s="1807"/>
      <c r="M69" s="27"/>
      <c r="N69" s="27"/>
    </row>
    <row r="70" spans="1:14" ht="42" customHeight="1" x14ac:dyDescent="0.25">
      <c r="A70" s="1870" t="s">
        <v>55</v>
      </c>
      <c r="B70" s="1870"/>
      <c r="C70" s="1870"/>
      <c r="D70" s="1870"/>
      <c r="E70" s="1870"/>
      <c r="F70" s="1870"/>
      <c r="G70" s="1870"/>
      <c r="H70" s="1870"/>
      <c r="I70" s="1870"/>
      <c r="J70" s="1870"/>
      <c r="K70" s="1870"/>
      <c r="L70" s="1870"/>
      <c r="M70" s="79"/>
      <c r="N70" s="79"/>
    </row>
    <row r="71" spans="1:14" ht="45" customHeight="1" x14ac:dyDescent="0.25">
      <c r="A71" s="1895" t="s">
        <v>147</v>
      </c>
      <c r="B71" s="1895"/>
      <c r="C71" s="1895"/>
      <c r="D71" s="1895"/>
      <c r="E71" s="1895"/>
      <c r="F71" s="1895"/>
      <c r="G71" s="1895"/>
      <c r="H71" s="1895"/>
      <c r="I71" s="1895"/>
      <c r="J71" s="1895"/>
      <c r="K71" s="1895"/>
      <c r="L71" s="1895"/>
      <c r="M71" s="39"/>
      <c r="N71" s="39"/>
    </row>
    <row r="72" spans="1:14" ht="29.45" customHeight="1" x14ac:dyDescent="0.25">
      <c r="A72" s="1841" t="s">
        <v>50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1841"/>
      <c r="L72" s="1841"/>
      <c r="M72" s="39"/>
      <c r="N72" s="39"/>
    </row>
    <row r="73" spans="1:14" ht="56.45" customHeight="1" x14ac:dyDescent="0.25">
      <c r="A73" s="1895" t="s">
        <v>148</v>
      </c>
      <c r="B73" s="1895"/>
      <c r="C73" s="1895"/>
      <c r="D73" s="1895"/>
      <c r="E73" s="1895"/>
      <c r="F73" s="1895"/>
      <c r="G73" s="1895"/>
      <c r="H73" s="1895"/>
      <c r="I73" s="1895"/>
      <c r="J73" s="1895"/>
      <c r="K73" s="1895"/>
      <c r="L73" s="1895"/>
      <c r="M73" s="39"/>
      <c r="N73" s="39"/>
    </row>
    <row r="74" spans="1:14" ht="54.6" customHeight="1" thickBot="1" x14ac:dyDescent="0.3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47.25" customHeight="1" thickBot="1" x14ac:dyDescent="0.25">
      <c r="A75" s="1781" t="s">
        <v>20</v>
      </c>
      <c r="B75" s="1783" t="s">
        <v>21</v>
      </c>
      <c r="C75" s="1783" t="s">
        <v>22</v>
      </c>
      <c r="D75" s="1793" t="s">
        <v>52</v>
      </c>
      <c r="E75" s="1790"/>
      <c r="F75" s="1842"/>
      <c r="G75" s="1793" t="s">
        <v>84</v>
      </c>
      <c r="H75" s="1842"/>
      <c r="I75" s="1793" t="s">
        <v>162</v>
      </c>
      <c r="J75" s="1842"/>
      <c r="K75" s="1793" t="s">
        <v>163</v>
      </c>
      <c r="L75" s="1792"/>
      <c r="M75" s="1793" t="s">
        <v>180</v>
      </c>
      <c r="N75" s="1792"/>
    </row>
    <row r="76" spans="1:14" ht="57.6" customHeight="1" thickBot="1" x14ac:dyDescent="0.25">
      <c r="A76" s="1782"/>
      <c r="B76" s="1784"/>
      <c r="C76" s="1830"/>
      <c r="D76" s="22" t="s">
        <v>27</v>
      </c>
      <c r="E76" s="23" t="s">
        <v>26</v>
      </c>
      <c r="F76" s="24" t="s">
        <v>129</v>
      </c>
      <c r="G76" s="22" t="s">
        <v>23</v>
      </c>
      <c r="H76" s="24" t="s">
        <v>129</v>
      </c>
      <c r="I76" s="22" t="s">
        <v>23</v>
      </c>
      <c r="J76" s="24" t="s">
        <v>129</v>
      </c>
      <c r="K76" s="22" t="s">
        <v>23</v>
      </c>
      <c r="L76" s="24" t="s">
        <v>129</v>
      </c>
      <c r="M76" s="22" t="s">
        <v>23</v>
      </c>
      <c r="N76" s="24" t="s">
        <v>129</v>
      </c>
    </row>
    <row r="77" spans="1:14" ht="33" customHeight="1" thickBot="1" x14ac:dyDescent="0.25">
      <c r="A77" s="1827" t="s">
        <v>92</v>
      </c>
      <c r="B77" s="1828"/>
      <c r="C77" s="1828"/>
      <c r="D77" s="1828"/>
      <c r="E77" s="1828"/>
      <c r="F77" s="1828"/>
      <c r="G77" s="1828"/>
      <c r="H77" s="1828"/>
      <c r="I77" s="1828"/>
      <c r="J77" s="1828"/>
      <c r="K77" s="1828"/>
      <c r="L77" s="1828"/>
      <c r="M77" s="1828"/>
      <c r="N77" s="1829"/>
    </row>
    <row r="78" spans="1:14" ht="21" customHeight="1" thickBot="1" x14ac:dyDescent="0.25">
      <c r="A78" s="1800" t="s">
        <v>30</v>
      </c>
      <c r="B78" s="1801"/>
      <c r="C78" s="1801"/>
      <c r="D78" s="1801"/>
      <c r="E78" s="1801"/>
      <c r="F78" s="1801"/>
      <c r="G78" s="1801"/>
      <c r="H78" s="1801"/>
      <c r="I78" s="1801"/>
      <c r="J78" s="1801"/>
      <c r="K78" s="1801"/>
      <c r="L78" s="1801"/>
      <c r="M78" s="1801"/>
      <c r="N78" s="1802"/>
    </row>
    <row r="79" spans="1:14" ht="12.75" customHeight="1" x14ac:dyDescent="0.25">
      <c r="A79" s="770"/>
      <c r="B79" s="19"/>
      <c r="C79" s="71"/>
      <c r="D79" s="1127">
        <v>3190</v>
      </c>
      <c r="E79" s="1183">
        <v>4310</v>
      </c>
      <c r="F79" s="1185">
        <v>2540</v>
      </c>
      <c r="G79" s="1191">
        <v>2590</v>
      </c>
      <c r="H79" s="1187">
        <v>2030</v>
      </c>
      <c r="I79" s="1346">
        <v>2810</v>
      </c>
      <c r="J79" s="1347">
        <v>2160</v>
      </c>
      <c r="K79" s="1191">
        <v>2840</v>
      </c>
      <c r="L79" s="1187">
        <v>2190</v>
      </c>
      <c r="M79" s="1192">
        <v>3020</v>
      </c>
      <c r="N79" s="1185">
        <v>2350</v>
      </c>
    </row>
    <row r="80" spans="1:14" ht="12.75" customHeight="1" x14ac:dyDescent="0.2">
      <c r="A80" s="771"/>
      <c r="B80" s="549"/>
      <c r="C80" s="1266" t="s">
        <v>283</v>
      </c>
      <c r="D80" s="796">
        <f>D79+120</f>
        <v>3310</v>
      </c>
      <c r="E80" s="554">
        <f>D80*135%</f>
        <v>4468.5</v>
      </c>
      <c r="F80" s="727"/>
      <c r="G80" s="719">
        <f>D80*81%</f>
        <v>2681.1000000000004</v>
      </c>
      <c r="H80" s="749"/>
      <c r="I80" s="726">
        <f>D80*88%</f>
        <v>2912.8</v>
      </c>
      <c r="J80" s="727"/>
      <c r="K80" s="719">
        <f>D80*89%</f>
        <v>2945.9</v>
      </c>
      <c r="L80" s="749"/>
      <c r="M80" s="726">
        <f>D80*95%</f>
        <v>3144.5</v>
      </c>
      <c r="N80" s="727"/>
    </row>
    <row r="81" spans="1:41" ht="15" customHeight="1" x14ac:dyDescent="0.2">
      <c r="A81" s="771"/>
      <c r="B81" s="549"/>
      <c r="C81" s="574"/>
      <c r="D81" s="1110">
        <v>3310</v>
      </c>
      <c r="E81" s="555">
        <v>4470</v>
      </c>
      <c r="F81" s="729"/>
      <c r="G81" s="720">
        <v>2680</v>
      </c>
      <c r="H81" s="750"/>
      <c r="I81" s="741">
        <v>2910</v>
      </c>
      <c r="J81" s="729"/>
      <c r="K81" s="720">
        <v>2950</v>
      </c>
      <c r="L81" s="750"/>
      <c r="M81" s="741">
        <v>3140</v>
      </c>
      <c r="N81" s="729"/>
    </row>
    <row r="82" spans="1:41" ht="71.45" customHeight="1" thickBot="1" x14ac:dyDescent="0.25">
      <c r="A82" s="772" t="s">
        <v>46</v>
      </c>
      <c r="B82" s="557" t="s">
        <v>89</v>
      </c>
      <c r="C82" s="716">
        <v>2</v>
      </c>
      <c r="D82" s="730">
        <v>3310</v>
      </c>
      <c r="E82" s="558">
        <v>4470</v>
      </c>
      <c r="F82" s="731">
        <v>2660</v>
      </c>
      <c r="G82" s="721">
        <v>2680</v>
      </c>
      <c r="H82" s="1481">
        <v>2130</v>
      </c>
      <c r="I82" s="740">
        <v>2910</v>
      </c>
      <c r="J82" s="1482">
        <v>2250</v>
      </c>
      <c r="K82" s="721">
        <v>2950</v>
      </c>
      <c r="L82" s="1481">
        <v>2280</v>
      </c>
      <c r="M82" s="740">
        <v>3140</v>
      </c>
      <c r="N82" s="731">
        <v>2470</v>
      </c>
    </row>
    <row r="83" spans="1:41" ht="16.5" customHeight="1" thickBot="1" x14ac:dyDescent="0.3">
      <c r="A83" s="774"/>
      <c r="B83" s="549"/>
      <c r="C83" s="574"/>
      <c r="D83" s="1074"/>
      <c r="E83" s="1048"/>
      <c r="F83" s="1075"/>
      <c r="G83" s="1076"/>
      <c r="H83" s="1077"/>
      <c r="I83" s="1074"/>
      <c r="J83" s="1075"/>
      <c r="K83" s="1076"/>
      <c r="L83" s="1077"/>
      <c r="M83" s="1074"/>
      <c r="N83" s="1078"/>
      <c r="O83" s="1901" t="s">
        <v>122</v>
      </c>
      <c r="P83" s="1901"/>
      <c r="Q83" s="1901"/>
      <c r="R83" s="1901"/>
      <c r="S83" s="1902"/>
      <c r="T83" s="1896" t="s">
        <v>123</v>
      </c>
      <c r="U83" s="1897"/>
      <c r="V83" s="1897"/>
      <c r="W83" s="1897"/>
      <c r="X83" s="484" t="s">
        <v>157</v>
      </c>
      <c r="Y83" s="1897" t="s">
        <v>153</v>
      </c>
      <c r="Z83" s="1897"/>
      <c r="AA83" s="1897"/>
      <c r="AB83" s="1898"/>
      <c r="AC83" s="435"/>
      <c r="AD83" s="1896" t="s">
        <v>150</v>
      </c>
      <c r="AE83" s="1897"/>
      <c r="AF83" s="1897"/>
      <c r="AG83" s="1898"/>
      <c r="AH83" s="1896" t="s">
        <v>151</v>
      </c>
      <c r="AI83" s="1897"/>
      <c r="AJ83" s="1897"/>
      <c r="AK83" s="1898"/>
      <c r="AL83" s="1896" t="s">
        <v>152</v>
      </c>
      <c r="AM83" s="1897"/>
      <c r="AN83" s="1897"/>
      <c r="AO83" s="1898"/>
    </row>
    <row r="84" spans="1:41" ht="13.15" customHeight="1" x14ac:dyDescent="0.25">
      <c r="A84" s="774"/>
      <c r="B84" s="549"/>
      <c r="C84" s="574"/>
      <c r="D84" s="734"/>
      <c r="E84" s="562"/>
      <c r="F84" s="1268"/>
      <c r="G84" s="1067">
        <v>0.81200000000000006</v>
      </c>
      <c r="H84" s="1271">
        <v>0.8</v>
      </c>
      <c r="I84" s="1068">
        <v>0.88200000000000001</v>
      </c>
      <c r="J84" s="1273">
        <v>0.85</v>
      </c>
      <c r="K84" s="1067">
        <v>0.89100000000000001</v>
      </c>
      <c r="L84" s="1271">
        <v>0.86</v>
      </c>
      <c r="M84" s="1068">
        <v>0.95</v>
      </c>
      <c r="N84" s="1274">
        <v>0.9</v>
      </c>
      <c r="O84" s="228"/>
      <c r="P84" s="229" t="s">
        <v>99</v>
      </c>
      <c r="Q84" s="229" t="s">
        <v>100</v>
      </c>
      <c r="R84" s="230" t="s">
        <v>101</v>
      </c>
      <c r="S84" s="459" t="s">
        <v>102</v>
      </c>
      <c r="T84" s="415" t="s">
        <v>99</v>
      </c>
      <c r="U84" s="229" t="s">
        <v>100</v>
      </c>
      <c r="V84" s="230" t="s">
        <v>101</v>
      </c>
      <c r="W84" s="476" t="s">
        <v>117</v>
      </c>
      <c r="X84" s="485" t="s">
        <v>156</v>
      </c>
      <c r="Y84" s="480" t="s">
        <v>99</v>
      </c>
      <c r="Z84" s="425" t="s">
        <v>100</v>
      </c>
      <c r="AA84" s="426" t="s">
        <v>154</v>
      </c>
      <c r="AB84" s="427" t="s">
        <v>155</v>
      </c>
      <c r="AC84" s="1275" t="s">
        <v>159</v>
      </c>
      <c r="AD84" s="424" t="s">
        <v>99</v>
      </c>
      <c r="AE84" s="425" t="s">
        <v>100</v>
      </c>
      <c r="AF84" s="426" t="s">
        <v>154</v>
      </c>
      <c r="AG84" s="427" t="s">
        <v>155</v>
      </c>
      <c r="AH84" s="424" t="s">
        <v>99</v>
      </c>
      <c r="AI84" s="425" t="s">
        <v>100</v>
      </c>
      <c r="AJ84" s="426" t="s">
        <v>154</v>
      </c>
      <c r="AK84" s="427" t="s">
        <v>155</v>
      </c>
      <c r="AL84" s="424" t="s">
        <v>99</v>
      </c>
      <c r="AM84" s="425" t="s">
        <v>100</v>
      </c>
      <c r="AN84" s="426" t="s">
        <v>154</v>
      </c>
      <c r="AO84" s="427" t="s">
        <v>155</v>
      </c>
    </row>
    <row r="85" spans="1:41" ht="15" customHeight="1" x14ac:dyDescent="0.25">
      <c r="A85" s="774"/>
      <c r="B85" s="549"/>
      <c r="C85" s="574"/>
      <c r="D85" s="1192">
        <v>3400</v>
      </c>
      <c r="E85" s="1193">
        <v>4590</v>
      </c>
      <c r="F85" s="1269">
        <v>2540</v>
      </c>
      <c r="G85" s="1191">
        <v>2760</v>
      </c>
      <c r="H85" s="1272">
        <v>2030</v>
      </c>
      <c r="I85" s="1192">
        <v>3000</v>
      </c>
      <c r="J85" s="1269">
        <v>2160</v>
      </c>
      <c r="K85" s="1191">
        <v>3030</v>
      </c>
      <c r="L85" s="1272">
        <v>2190</v>
      </c>
      <c r="M85" s="1192">
        <v>3210</v>
      </c>
      <c r="N85" s="1269">
        <v>2350</v>
      </c>
      <c r="O85" s="363"/>
      <c r="P85" s="98"/>
      <c r="Q85" s="98"/>
      <c r="R85" s="98"/>
      <c r="S85" s="417"/>
      <c r="T85" s="416"/>
      <c r="U85" s="98"/>
      <c r="V85" s="98"/>
      <c r="W85" s="413"/>
      <c r="X85" s="486"/>
      <c r="Y85" s="414"/>
      <c r="Z85" s="98"/>
      <c r="AA85" s="98"/>
      <c r="AB85" s="417"/>
      <c r="AC85" s="1276"/>
      <c r="AD85" s="416"/>
      <c r="AE85" s="98"/>
      <c r="AF85" s="98"/>
      <c r="AG85" s="417"/>
      <c r="AH85" s="416"/>
      <c r="AI85" s="98"/>
      <c r="AJ85" s="98"/>
      <c r="AK85" s="417"/>
      <c r="AL85" s="416"/>
      <c r="AM85" s="98"/>
      <c r="AN85" s="98"/>
      <c r="AO85" s="417"/>
    </row>
    <row r="86" spans="1:41" ht="15" customHeight="1" x14ac:dyDescent="0.25">
      <c r="A86" s="774"/>
      <c r="B86" s="549"/>
      <c r="C86" s="1266" t="s">
        <v>283</v>
      </c>
      <c r="D86" s="1028">
        <f>D85+120</f>
        <v>3520</v>
      </c>
      <c r="E86" s="554">
        <f>D86*135%</f>
        <v>4752</v>
      </c>
      <c r="F86" s="727"/>
      <c r="G86" s="719">
        <f>D86*81%</f>
        <v>2851.2000000000003</v>
      </c>
      <c r="H86" s="749"/>
      <c r="I86" s="726">
        <f>D86*88%</f>
        <v>3097.6</v>
      </c>
      <c r="J86" s="727"/>
      <c r="K86" s="719">
        <f>D86*89.2%</f>
        <v>3139.84</v>
      </c>
      <c r="L86" s="749"/>
      <c r="M86" s="726">
        <f>D86*94.5%</f>
        <v>3326.3999999999996</v>
      </c>
      <c r="N86" s="727"/>
      <c r="O86" s="526" t="s">
        <v>103</v>
      </c>
      <c r="P86" s="516">
        <v>980</v>
      </c>
      <c r="Q86" s="516">
        <v>980</v>
      </c>
      <c r="R86" s="516">
        <v>1440</v>
      </c>
      <c r="S86" s="1279">
        <v>3400</v>
      </c>
      <c r="T86" s="1280">
        <v>980</v>
      </c>
      <c r="U86" s="516">
        <v>980</v>
      </c>
      <c r="V86" s="516">
        <f>W86-T86-U86</f>
        <v>580</v>
      </c>
      <c r="W86" s="1281">
        <v>2540</v>
      </c>
      <c r="X86" s="489">
        <v>670</v>
      </c>
      <c r="Y86" s="1282">
        <v>790</v>
      </c>
      <c r="Z86" s="1283">
        <v>980</v>
      </c>
      <c r="AA86" s="1284">
        <f>AB86-Z86-Y86</f>
        <v>1440</v>
      </c>
      <c r="AB86" s="1285">
        <v>3210</v>
      </c>
      <c r="AC86" s="1277"/>
      <c r="AD86" s="1286">
        <v>700</v>
      </c>
      <c r="AE86" s="1283">
        <v>830</v>
      </c>
      <c r="AF86" s="1283">
        <f>AG86-AE86-AD86</f>
        <v>1230</v>
      </c>
      <c r="AG86" s="1287">
        <v>2760</v>
      </c>
      <c r="AH86" s="1286">
        <v>760</v>
      </c>
      <c r="AI86" s="1283">
        <v>830</v>
      </c>
      <c r="AJ86" s="237">
        <f>AK86-AI86-AH86</f>
        <v>1410</v>
      </c>
      <c r="AK86" s="1287">
        <v>3000</v>
      </c>
      <c r="AL86" s="1286">
        <v>790</v>
      </c>
      <c r="AM86" s="1283">
        <v>830</v>
      </c>
      <c r="AN86" s="237">
        <f>AO86-AM86-AL86</f>
        <v>1410</v>
      </c>
      <c r="AO86" s="1287">
        <v>3030</v>
      </c>
    </row>
    <row r="87" spans="1:41" ht="18.75" customHeight="1" x14ac:dyDescent="0.2">
      <c r="A87" s="774"/>
      <c r="B87" s="549"/>
      <c r="C87" s="574"/>
      <c r="D87" s="1403">
        <v>3520</v>
      </c>
      <c r="E87" s="564">
        <v>4750</v>
      </c>
      <c r="F87" s="729">
        <v>2660</v>
      </c>
      <c r="G87" s="565">
        <v>2850</v>
      </c>
      <c r="H87" s="750">
        <v>2130</v>
      </c>
      <c r="I87" s="736">
        <v>3100</v>
      </c>
      <c r="J87" s="729">
        <v>2250</v>
      </c>
      <c r="K87" s="565">
        <v>3140</v>
      </c>
      <c r="L87" s="750">
        <v>2280</v>
      </c>
      <c r="M87" s="768">
        <v>3330</v>
      </c>
      <c r="N87" s="729">
        <v>2470</v>
      </c>
      <c r="O87" s="527" t="s">
        <v>240</v>
      </c>
      <c r="P87" s="1288">
        <v>1100</v>
      </c>
      <c r="Q87" s="1290">
        <v>1100</v>
      </c>
      <c r="R87" s="1278">
        <f>S87-Q87-P87</f>
        <v>1320</v>
      </c>
      <c r="S87" s="1291">
        <v>3520</v>
      </c>
      <c r="T87" s="1288">
        <f>P87</f>
        <v>1100</v>
      </c>
      <c r="U87" s="1290">
        <f>Q87</f>
        <v>1100</v>
      </c>
      <c r="V87" s="1292">
        <f>W87-T87-U87</f>
        <v>457.59999999999991</v>
      </c>
      <c r="W87" s="1293">
        <f>S87*75.5%</f>
        <v>2657.6</v>
      </c>
      <c r="X87" s="488">
        <f>(570+100)*1.122</f>
        <v>751.74000000000012</v>
      </c>
      <c r="Y87" s="458">
        <f>AB87-AA87-Z87</f>
        <v>903.29411764705901</v>
      </c>
      <c r="Z87" s="237">
        <f>Q87*AB90%</f>
        <v>1100</v>
      </c>
      <c r="AA87" s="1017">
        <v>1320</v>
      </c>
      <c r="AB87" s="460">
        <f>AB86*S89</f>
        <v>3323.294117647059</v>
      </c>
      <c r="AC87" s="467"/>
      <c r="AD87" s="465">
        <f>(570+133)*1.22</f>
        <v>857.66</v>
      </c>
      <c r="AE87" s="237">
        <f>AE86*1.122</f>
        <v>931.2600000000001</v>
      </c>
      <c r="AF87" s="237">
        <f>AG87-AD87-AE87</f>
        <v>1062.2800000000002</v>
      </c>
      <c r="AG87" s="460">
        <f>S88*AG90%</f>
        <v>2851.2000000000003</v>
      </c>
      <c r="AH87" s="465">
        <f>(603+159)*1.122</f>
        <v>854.96400000000006</v>
      </c>
      <c r="AI87" s="237">
        <f>AI86*1.122</f>
        <v>931.2600000000001</v>
      </c>
      <c r="AJ87" s="237">
        <f>AK87-AI87-AH87</f>
        <v>1311.3759999999997</v>
      </c>
      <c r="AK87" s="460">
        <f>S87*88%</f>
        <v>3097.6</v>
      </c>
      <c r="AL87" s="465">
        <f>(603+186)*1.122</f>
        <v>885.25800000000004</v>
      </c>
      <c r="AM87" s="237">
        <f>AM86*1.122</f>
        <v>931.2600000000001</v>
      </c>
      <c r="AN87" s="237">
        <f>AO87-AM87-AL87</f>
        <v>1326.8419999999999</v>
      </c>
      <c r="AO87" s="460">
        <f>S88*AO90%</f>
        <v>3143.36</v>
      </c>
    </row>
    <row r="88" spans="1:41" ht="63" customHeight="1" x14ac:dyDescent="0.25">
      <c r="A88" s="772" t="s">
        <v>44</v>
      </c>
      <c r="B88" s="557" t="s">
        <v>88</v>
      </c>
      <c r="C88" s="716">
        <v>2</v>
      </c>
      <c r="D88" s="1441">
        <v>3520</v>
      </c>
      <c r="E88" s="346">
        <v>4750</v>
      </c>
      <c r="F88" s="731">
        <v>2660</v>
      </c>
      <c r="G88" s="721">
        <v>2850</v>
      </c>
      <c r="H88" s="721">
        <v>2130</v>
      </c>
      <c r="I88" s="721">
        <v>3100</v>
      </c>
      <c r="J88" s="721">
        <v>2250</v>
      </c>
      <c r="K88" s="721">
        <v>3140</v>
      </c>
      <c r="L88" s="721">
        <v>2280</v>
      </c>
      <c r="M88" s="740">
        <v>3330</v>
      </c>
      <c r="N88" s="731">
        <v>2470</v>
      </c>
      <c r="O88" s="526" t="s">
        <v>104</v>
      </c>
      <c r="P88" s="1016">
        <v>1100</v>
      </c>
      <c r="Q88" s="1016">
        <v>1100</v>
      </c>
      <c r="R88" s="1016">
        <v>1320</v>
      </c>
      <c r="S88" s="1289">
        <v>3520</v>
      </c>
      <c r="T88" s="1014">
        <f>P88</f>
        <v>1100</v>
      </c>
      <c r="U88" s="1014">
        <f>Q88</f>
        <v>1100</v>
      </c>
      <c r="V88" s="1014">
        <v>460</v>
      </c>
      <c r="W88" s="1294">
        <f>T88+U88+V88</f>
        <v>2660</v>
      </c>
      <c r="X88" s="489">
        <v>750</v>
      </c>
      <c r="Y88" s="1479">
        <f>AB88-Z88-AA88</f>
        <v>910</v>
      </c>
      <c r="Z88" s="1331">
        <v>1100</v>
      </c>
      <c r="AA88" s="1332">
        <v>1320</v>
      </c>
      <c r="AB88" s="1333">
        <v>3330</v>
      </c>
      <c r="AC88" s="512"/>
      <c r="AD88" s="1329">
        <v>850</v>
      </c>
      <c r="AE88" s="1327">
        <v>930</v>
      </c>
      <c r="AF88" s="1327">
        <f>AG88-AE88-AD88</f>
        <v>1070</v>
      </c>
      <c r="AG88" s="1327">
        <v>2850</v>
      </c>
      <c r="AH88" s="1328">
        <v>860</v>
      </c>
      <c r="AI88" s="1326">
        <v>930</v>
      </c>
      <c r="AJ88" s="1326">
        <v>1310</v>
      </c>
      <c r="AK88" s="1326">
        <v>3100</v>
      </c>
      <c r="AL88" s="1328">
        <v>890</v>
      </c>
      <c r="AM88" s="1326">
        <v>930</v>
      </c>
      <c r="AN88" s="1326">
        <f>AO88-AM88-AL88</f>
        <v>1320</v>
      </c>
      <c r="AO88" s="1326">
        <v>3140</v>
      </c>
    </row>
    <row r="89" spans="1:41" ht="15" customHeight="1" thickBot="1" x14ac:dyDescent="0.3">
      <c r="A89" s="775"/>
      <c r="B89" s="549"/>
      <c r="C89" s="574"/>
      <c r="D89" s="741"/>
      <c r="E89" s="296"/>
      <c r="F89" s="1267"/>
      <c r="G89" s="722"/>
      <c r="H89" s="1270"/>
      <c r="I89" s="295"/>
      <c r="J89" s="1267"/>
      <c r="K89" s="722"/>
      <c r="L89" s="1270"/>
      <c r="M89" s="295"/>
      <c r="N89" s="1267"/>
      <c r="O89" s="528" t="s">
        <v>105</v>
      </c>
      <c r="P89" s="461">
        <f t="shared" ref="P89:W89" si="8">P88/P86</f>
        <v>1.1224489795918366</v>
      </c>
      <c r="Q89" s="461">
        <f t="shared" si="8"/>
        <v>1.1224489795918366</v>
      </c>
      <c r="R89" s="461">
        <f t="shared" si="8"/>
        <v>0.91666666666666663</v>
      </c>
      <c r="S89" s="462">
        <f>S88/S86</f>
        <v>1.0352941176470589</v>
      </c>
      <c r="T89" s="466">
        <f>T88/T86</f>
        <v>1.1224489795918366</v>
      </c>
      <c r="U89" s="461">
        <f t="shared" si="8"/>
        <v>1.1224489795918366</v>
      </c>
      <c r="V89" s="461">
        <f>V88/V86</f>
        <v>0.7931034482758621</v>
      </c>
      <c r="W89" s="479">
        <f t="shared" si="8"/>
        <v>1.0472440944881889</v>
      </c>
      <c r="X89" s="490"/>
      <c r="Y89" s="1282"/>
      <c r="Z89" s="1283"/>
      <c r="AA89" s="1283"/>
      <c r="AB89" s="1285"/>
      <c r="AC89" s="1323"/>
      <c r="AD89" s="1324"/>
      <c r="AE89" s="110"/>
      <c r="AF89" s="110"/>
      <c r="AG89" s="1325"/>
      <c r="AH89" s="1324"/>
      <c r="AI89" s="110"/>
      <c r="AJ89" s="110"/>
      <c r="AK89" s="1325"/>
      <c r="AL89" s="1324"/>
      <c r="AM89" s="110"/>
      <c r="AN89" s="110"/>
      <c r="AO89" s="1325"/>
    </row>
    <row r="90" spans="1:41" ht="12.75" customHeight="1" thickBot="1" x14ac:dyDescent="0.3">
      <c r="A90" s="775"/>
      <c r="B90" s="549"/>
      <c r="C90" s="574"/>
      <c r="D90" s="582"/>
      <c r="E90" s="1183">
        <v>3690</v>
      </c>
      <c r="F90" s="1269">
        <v>2540</v>
      </c>
      <c r="G90" s="1191"/>
      <c r="H90" s="1272">
        <v>2030</v>
      </c>
      <c r="I90" s="1192"/>
      <c r="J90" s="1269">
        <v>2160</v>
      </c>
      <c r="K90" s="1191"/>
      <c r="L90" s="1272">
        <v>2190</v>
      </c>
      <c r="M90" s="1192"/>
      <c r="N90" s="1269">
        <v>2350</v>
      </c>
      <c r="O90" s="51"/>
      <c r="P90" s="5"/>
      <c r="Q90" s="96"/>
      <c r="R90" s="96"/>
      <c r="S90" s="1265" t="s">
        <v>111</v>
      </c>
      <c r="T90" s="437"/>
      <c r="U90" s="1295"/>
      <c r="V90" s="1296"/>
      <c r="W90" s="1297"/>
      <c r="X90" s="491"/>
      <c r="Y90" s="118"/>
      <c r="Z90" s="169"/>
      <c r="AA90" s="169"/>
      <c r="AB90" s="418">
        <v>100</v>
      </c>
      <c r="AC90" s="1341" t="s">
        <v>158</v>
      </c>
      <c r="AD90" s="981"/>
      <c r="AE90" s="982"/>
      <c r="AF90" s="982"/>
      <c r="AG90" s="1320">
        <v>81</v>
      </c>
      <c r="AH90" s="1321"/>
      <c r="AI90" s="1322"/>
      <c r="AJ90" s="1322"/>
      <c r="AK90" s="1320">
        <v>88</v>
      </c>
      <c r="AL90" s="1321"/>
      <c r="AM90" s="1322"/>
      <c r="AN90" s="1322"/>
      <c r="AO90" s="1320">
        <v>89.3</v>
      </c>
    </row>
    <row r="91" spans="1:41" ht="12.75" customHeight="1" thickBot="1" x14ac:dyDescent="0.3">
      <c r="A91" s="775"/>
      <c r="B91" s="549"/>
      <c r="C91" s="1044">
        <v>1.05</v>
      </c>
      <c r="D91" s="582"/>
      <c r="E91" s="796">
        <f>E90*C91</f>
        <v>3874.5</v>
      </c>
      <c r="F91" s="729"/>
      <c r="G91" s="720"/>
      <c r="H91" s="750"/>
      <c r="I91" s="741"/>
      <c r="J91" s="729"/>
      <c r="K91" s="720"/>
      <c r="L91" s="750"/>
      <c r="M91" s="741"/>
      <c r="N91" s="729"/>
      <c r="O91" s="51"/>
      <c r="P91" s="5"/>
      <c r="Q91" s="96"/>
      <c r="R91" s="96"/>
      <c r="S91" s="1265" t="s">
        <v>109</v>
      </c>
      <c r="T91" s="169"/>
      <c r="U91" s="1298"/>
      <c r="V91" s="1299"/>
      <c r="W91" s="1300"/>
      <c r="X91" s="491"/>
      <c r="Y91" s="118"/>
      <c r="Z91" s="169"/>
      <c r="AA91" s="169"/>
      <c r="AB91" s="418"/>
      <c r="AC91" s="986" t="s">
        <v>161</v>
      </c>
      <c r="AD91" s="987"/>
      <c r="AE91" s="988"/>
      <c r="AF91" s="988"/>
      <c r="AG91" s="1317">
        <v>19</v>
      </c>
      <c r="AH91" s="1318"/>
      <c r="AI91" s="1319"/>
      <c r="AJ91" s="1319"/>
      <c r="AK91" s="1317">
        <v>12</v>
      </c>
      <c r="AL91" s="1318"/>
      <c r="AM91" s="1319"/>
      <c r="AN91" s="1319"/>
      <c r="AO91" s="1317">
        <v>11</v>
      </c>
    </row>
    <row r="92" spans="1:41" ht="12.75" customHeight="1" thickBot="1" x14ac:dyDescent="0.3">
      <c r="A92" s="775"/>
      <c r="B92" s="549"/>
      <c r="C92" s="1044"/>
      <c r="D92" s="582"/>
      <c r="E92" s="1404">
        <v>3870</v>
      </c>
      <c r="F92" s="729"/>
      <c r="G92" s="720"/>
      <c r="H92" s="750"/>
      <c r="I92" s="741"/>
      <c r="J92" s="729"/>
      <c r="K92" s="720"/>
      <c r="L92" s="750"/>
      <c r="M92" s="741"/>
      <c r="N92" s="729"/>
      <c r="O92" s="51"/>
      <c r="P92" s="5"/>
      <c r="Q92" s="96"/>
      <c r="R92" s="96"/>
      <c r="S92" s="1265" t="s">
        <v>244</v>
      </c>
      <c r="T92" s="1305">
        <v>980</v>
      </c>
      <c r="U92" s="1306">
        <v>980</v>
      </c>
      <c r="V92" s="1307">
        <v>580</v>
      </c>
      <c r="W92" s="1308">
        <f>T92+U92+V92</f>
        <v>2540</v>
      </c>
      <c r="X92" s="1309">
        <v>670</v>
      </c>
      <c r="Y92" s="1310">
        <v>790</v>
      </c>
      <c r="Z92" s="1306">
        <v>980</v>
      </c>
      <c r="AA92" s="1306">
        <v>580</v>
      </c>
      <c r="AB92" s="1311">
        <f>Y92+Z92+AA92</f>
        <v>2350</v>
      </c>
      <c r="AC92" s="1312"/>
      <c r="AD92" s="1313">
        <v>700</v>
      </c>
      <c r="AE92" s="1314">
        <v>830</v>
      </c>
      <c r="AF92" s="1314">
        <f>AG92-AE92-AD92</f>
        <v>500</v>
      </c>
      <c r="AG92" s="1315">
        <v>2030</v>
      </c>
      <c r="AH92" s="1313">
        <v>760</v>
      </c>
      <c r="AI92" s="1314">
        <v>830</v>
      </c>
      <c r="AJ92" s="1316">
        <v>570</v>
      </c>
      <c r="AK92" s="1315">
        <v>2160</v>
      </c>
      <c r="AL92" s="1313">
        <v>790</v>
      </c>
      <c r="AM92" s="1314">
        <v>830</v>
      </c>
      <c r="AN92" s="1314">
        <f>AO92-AM92-AL92</f>
        <v>570</v>
      </c>
      <c r="AO92" s="1315">
        <v>2190</v>
      </c>
    </row>
    <row r="93" spans="1:41" ht="56.25" customHeight="1" thickBot="1" x14ac:dyDescent="0.3">
      <c r="A93" s="772" t="s">
        <v>243</v>
      </c>
      <c r="B93" s="557" t="s">
        <v>241</v>
      </c>
      <c r="C93" s="716">
        <v>1</v>
      </c>
      <c r="D93" s="743"/>
      <c r="E93" s="558">
        <v>3870</v>
      </c>
      <c r="F93" s="731">
        <v>2660</v>
      </c>
      <c r="G93" s="721"/>
      <c r="H93" s="751">
        <v>2130</v>
      </c>
      <c r="I93" s="740"/>
      <c r="J93" s="731">
        <v>2250</v>
      </c>
      <c r="K93" s="721"/>
      <c r="L93" s="751">
        <v>2280</v>
      </c>
      <c r="M93" s="740"/>
      <c r="N93" s="731">
        <v>2470</v>
      </c>
      <c r="O93" s="51"/>
      <c r="P93" s="5"/>
      <c r="Q93" s="96"/>
      <c r="R93" s="96"/>
      <c r="S93" s="1265"/>
      <c r="T93" s="440"/>
      <c r="U93" s="1301"/>
      <c r="V93" s="1302"/>
      <c r="W93" s="1303"/>
      <c r="X93" s="491"/>
      <c r="Y93" s="482"/>
      <c r="Z93" s="440"/>
      <c r="AA93" s="440"/>
      <c r="AB93" s="446"/>
      <c r="AC93" s="443"/>
      <c r="AD93" s="444"/>
      <c r="AE93" s="445"/>
      <c r="AF93" s="445"/>
      <c r="AG93" s="443"/>
      <c r="AH93" s="444"/>
      <c r="AI93" s="445"/>
      <c r="AJ93" s="445"/>
      <c r="AK93" s="443"/>
      <c r="AL93" s="444"/>
      <c r="AM93" s="445"/>
      <c r="AN93" s="445"/>
      <c r="AO93" s="443"/>
    </row>
    <row r="94" spans="1:41" ht="14.45" customHeight="1" x14ac:dyDescent="0.25">
      <c r="A94" s="581"/>
      <c r="B94" s="549"/>
      <c r="C94" s="574"/>
      <c r="D94" s="582"/>
      <c r="E94" s="1183">
        <v>3940</v>
      </c>
      <c r="F94" s="1269">
        <v>2540</v>
      </c>
      <c r="G94" s="1191"/>
      <c r="H94" s="1272">
        <v>2030</v>
      </c>
      <c r="I94" s="1192"/>
      <c r="J94" s="1269">
        <v>2160</v>
      </c>
      <c r="K94" s="1191"/>
      <c r="L94" s="1272">
        <v>2190</v>
      </c>
      <c r="M94" s="1192"/>
      <c r="N94" s="1269">
        <v>2350</v>
      </c>
      <c r="O94" s="51"/>
      <c r="P94" s="5"/>
      <c r="Q94" s="96"/>
      <c r="R94" s="96"/>
      <c r="S94" s="57" t="s">
        <v>111</v>
      </c>
      <c r="T94" s="1390" t="s">
        <v>110</v>
      </c>
      <c r="U94" s="1295"/>
      <c r="V94" s="1480"/>
      <c r="W94" s="1304">
        <v>3520</v>
      </c>
      <c r="X94" s="1384"/>
      <c r="Y94" s="483"/>
      <c r="Z94" s="437"/>
      <c r="AA94" s="437"/>
      <c r="AB94" s="451"/>
      <c r="AC94" s="1899" t="s">
        <v>160</v>
      </c>
      <c r="AD94" s="990"/>
      <c r="AE94" s="991"/>
      <c r="AF94" s="992"/>
      <c r="AG94" s="993">
        <v>0.8</v>
      </c>
      <c r="AH94" s="990"/>
      <c r="AI94" s="991"/>
      <c r="AJ94" s="992"/>
      <c r="AK94" s="993">
        <v>0.85</v>
      </c>
      <c r="AL94" s="990"/>
      <c r="AM94" s="991"/>
      <c r="AN94" s="992"/>
      <c r="AO94" s="993">
        <v>0.86</v>
      </c>
    </row>
    <row r="95" spans="1:41" ht="12.6" customHeight="1" thickBot="1" x14ac:dyDescent="0.3">
      <c r="A95" s="581"/>
      <c r="B95" s="549"/>
      <c r="C95" s="1044">
        <v>1.05</v>
      </c>
      <c r="D95" s="582"/>
      <c r="E95" s="796">
        <f>E94*C95</f>
        <v>4137</v>
      </c>
      <c r="F95" s="729"/>
      <c r="G95" s="719"/>
      <c r="H95" s="749"/>
      <c r="I95" s="726"/>
      <c r="J95" s="727"/>
      <c r="K95" s="719"/>
      <c r="L95" s="750"/>
      <c r="M95" s="741"/>
      <c r="N95" s="729"/>
      <c r="O95" s="51"/>
      <c r="S95" s="58" t="s">
        <v>110</v>
      </c>
      <c r="T95" s="1387"/>
      <c r="U95" s="1387"/>
      <c r="V95" s="1387"/>
      <c r="W95" s="1391"/>
      <c r="X95" s="1385"/>
      <c r="Y95" s="503">
        <f>Y88</f>
        <v>910</v>
      </c>
      <c r="Z95" s="504">
        <f>Z88</f>
        <v>1100</v>
      </c>
      <c r="AA95" s="1020">
        <f>V96</f>
        <v>460</v>
      </c>
      <c r="AB95" s="505">
        <f>AA95+Z95+Y95</f>
        <v>2470</v>
      </c>
      <c r="AC95" s="1900"/>
      <c r="AD95" s="506">
        <f>AD88</f>
        <v>850</v>
      </c>
      <c r="AE95" s="507">
        <f>AE88</f>
        <v>930</v>
      </c>
      <c r="AF95" s="1020">
        <f>AG95-AD95-AE95</f>
        <v>348</v>
      </c>
      <c r="AG95" s="508">
        <f>2660*80%</f>
        <v>2128</v>
      </c>
      <c r="AH95" s="506">
        <f>AH88</f>
        <v>860</v>
      </c>
      <c r="AI95" s="507">
        <f>AI88</f>
        <v>930</v>
      </c>
      <c r="AJ95" s="1020">
        <f>AK95-AI95-AH95</f>
        <v>471</v>
      </c>
      <c r="AK95" s="508">
        <f>2660*85%</f>
        <v>2261</v>
      </c>
      <c r="AL95" s="506">
        <f>AL88</f>
        <v>890</v>
      </c>
      <c r="AM95" s="507">
        <f>AM88</f>
        <v>930</v>
      </c>
      <c r="AN95" s="1020">
        <f>AO95-AM95-AL95</f>
        <v>467.59999999999991</v>
      </c>
      <c r="AO95" s="508">
        <f>2660*86%</f>
        <v>2287.6</v>
      </c>
    </row>
    <row r="96" spans="1:41" ht="15" customHeight="1" thickBot="1" x14ac:dyDescent="0.3">
      <c r="A96" s="581"/>
      <c r="B96" s="549"/>
      <c r="C96" s="574"/>
      <c r="D96" s="582"/>
      <c r="E96" s="555">
        <v>4140</v>
      </c>
      <c r="F96" s="729"/>
      <c r="G96" s="720"/>
      <c r="H96" s="750"/>
      <c r="I96" s="741"/>
      <c r="J96" s="729"/>
      <c r="K96" s="720"/>
      <c r="L96" s="750"/>
      <c r="M96" s="741"/>
      <c r="N96" s="729"/>
      <c r="O96" s="51"/>
      <c r="S96" s="59" t="s">
        <v>244</v>
      </c>
      <c r="T96" s="1392">
        <f>T88</f>
        <v>1100</v>
      </c>
      <c r="U96" s="1393">
        <f>U88</f>
        <v>1100</v>
      </c>
      <c r="V96" s="1393">
        <f>V88</f>
        <v>460</v>
      </c>
      <c r="W96" s="1394">
        <f>W88</f>
        <v>2660</v>
      </c>
      <c r="X96" s="1386">
        <v>750</v>
      </c>
      <c r="Y96" s="1334">
        <f>Y88</f>
        <v>910</v>
      </c>
      <c r="Z96" s="1335">
        <f>Z88</f>
        <v>1100</v>
      </c>
      <c r="AA96" s="1335">
        <v>460</v>
      </c>
      <c r="AB96" s="1336">
        <f>Y96+Z96+AA96</f>
        <v>2470</v>
      </c>
      <c r="AC96" s="1900"/>
      <c r="AD96" s="1337">
        <v>850</v>
      </c>
      <c r="AE96" s="1338">
        <v>930</v>
      </c>
      <c r="AF96" s="1338">
        <v>350</v>
      </c>
      <c r="AG96" s="1339">
        <f>AF96+AE96+AD96</f>
        <v>2130</v>
      </c>
      <c r="AH96" s="1337">
        <v>860</v>
      </c>
      <c r="AI96" s="1338">
        <v>930</v>
      </c>
      <c r="AJ96" s="1340">
        <v>460</v>
      </c>
      <c r="AK96" s="1339">
        <f>AH96+AI96+AJ96</f>
        <v>2250</v>
      </c>
      <c r="AL96" s="1337">
        <v>890</v>
      </c>
      <c r="AM96" s="1338">
        <v>930</v>
      </c>
      <c r="AN96" s="1338">
        <v>460</v>
      </c>
      <c r="AO96" s="1339">
        <f>AL96+AM96+AN96</f>
        <v>2280</v>
      </c>
    </row>
    <row r="97" spans="1:41" ht="47.25" customHeight="1" x14ac:dyDescent="0.25">
      <c r="A97" s="772" t="s">
        <v>242</v>
      </c>
      <c r="B97" s="557" t="s">
        <v>68</v>
      </c>
      <c r="C97" s="716">
        <v>1</v>
      </c>
      <c r="D97" s="730"/>
      <c r="E97" s="558">
        <v>4140</v>
      </c>
      <c r="F97" s="731">
        <v>2660</v>
      </c>
      <c r="G97" s="721"/>
      <c r="H97" s="751">
        <v>2130</v>
      </c>
      <c r="I97" s="740"/>
      <c r="J97" s="731">
        <v>2250</v>
      </c>
      <c r="K97" s="721"/>
      <c r="L97" s="751">
        <v>2280</v>
      </c>
      <c r="M97" s="740"/>
      <c r="N97" s="731">
        <v>2470</v>
      </c>
      <c r="S97" s="1388" t="s">
        <v>177</v>
      </c>
      <c r="T97" s="1330">
        <v>1100</v>
      </c>
      <c r="U97" s="1330">
        <v>1100</v>
      </c>
      <c r="V97" s="1389"/>
      <c r="W97" s="1330">
        <f>T97+U97</f>
        <v>2200</v>
      </c>
      <c r="X97" s="1343"/>
      <c r="Y97" s="1330">
        <f>Y88</f>
        <v>910</v>
      </c>
      <c r="Z97" s="1330">
        <f>Z88</f>
        <v>1100</v>
      </c>
      <c r="AA97" s="1330"/>
      <c r="AB97" s="1344">
        <f>Y97+Z97</f>
        <v>2010</v>
      </c>
      <c r="AC97" s="1342" t="s">
        <v>177</v>
      </c>
      <c r="AD97" s="1342">
        <f>AD88</f>
        <v>850</v>
      </c>
      <c r="AE97" s="1342">
        <f>AE88</f>
        <v>930</v>
      </c>
      <c r="AF97" s="1342"/>
      <c r="AG97" s="1342">
        <f>AD97+AE97</f>
        <v>1780</v>
      </c>
      <c r="AH97" s="1342">
        <f>AH88</f>
        <v>860</v>
      </c>
      <c r="AI97" s="1342">
        <f>AI88</f>
        <v>930</v>
      </c>
      <c r="AJ97" s="1342"/>
      <c r="AK97" s="1342">
        <f>AH97+AI97</f>
        <v>1790</v>
      </c>
      <c r="AL97" s="1342">
        <f>AL88</f>
        <v>890</v>
      </c>
      <c r="AM97" s="1342">
        <f>AM88</f>
        <v>930</v>
      </c>
      <c r="AN97" s="1342"/>
      <c r="AO97" s="1342">
        <f>AL97+AM97</f>
        <v>1820</v>
      </c>
    </row>
    <row r="98" spans="1:41" ht="13.5" customHeight="1" x14ac:dyDescent="0.2">
      <c r="A98" s="581"/>
      <c r="B98" s="549"/>
      <c r="C98" s="718"/>
      <c r="D98" s="582"/>
      <c r="E98" s="1183">
        <v>4260</v>
      </c>
      <c r="F98" s="1269">
        <v>2540</v>
      </c>
      <c r="G98" s="1191"/>
      <c r="H98" s="1272">
        <v>2030</v>
      </c>
      <c r="I98" s="1192"/>
      <c r="J98" s="1269">
        <v>2160</v>
      </c>
      <c r="K98" s="1191"/>
      <c r="L98" s="1272">
        <v>2190</v>
      </c>
      <c r="M98" s="1192"/>
      <c r="N98" s="1269">
        <v>2350</v>
      </c>
    </row>
    <row r="99" spans="1:41" ht="13.15" customHeight="1" x14ac:dyDescent="0.2">
      <c r="A99" s="581"/>
      <c r="B99" s="549"/>
      <c r="C99" s="1044">
        <v>1.05</v>
      </c>
      <c r="D99" s="728"/>
      <c r="E99" s="796">
        <f>E98*C99</f>
        <v>4473</v>
      </c>
      <c r="F99" s="729"/>
      <c r="G99" s="720"/>
      <c r="H99" s="750"/>
      <c r="I99" s="741"/>
      <c r="J99" s="729"/>
      <c r="K99" s="720"/>
      <c r="L99" s="750"/>
      <c r="M99" s="741"/>
      <c r="N99" s="729"/>
      <c r="V99" s="1345">
        <f>V96/R88%</f>
        <v>34.848484848484851</v>
      </c>
      <c r="W99" s="1345"/>
      <c r="X99" s="1345"/>
      <c r="Y99" s="1345"/>
      <c r="Z99" s="1345"/>
      <c r="AA99" s="1345">
        <f>AA92/AA86%</f>
        <v>40.277777777777779</v>
      </c>
      <c r="AB99" s="1345"/>
      <c r="AC99" s="1345"/>
      <c r="AD99" s="1345"/>
      <c r="AE99" s="1345"/>
      <c r="AF99" s="1345">
        <f>AF92/AF86%</f>
        <v>40.650406504065039</v>
      </c>
      <c r="AG99" s="1345"/>
      <c r="AH99" s="1345"/>
      <c r="AI99" s="1345"/>
      <c r="AJ99" s="1345">
        <f>AJ92/AJ86%</f>
        <v>40.425531914893618</v>
      </c>
      <c r="AK99" s="1345"/>
      <c r="AL99" s="1345"/>
      <c r="AM99" s="1345"/>
      <c r="AN99" s="1345">
        <f>AN92/AN86%</f>
        <v>40.425531914893618</v>
      </c>
      <c r="AO99" s="1345"/>
    </row>
    <row r="100" spans="1:41" ht="93" customHeight="1" x14ac:dyDescent="0.2">
      <c r="A100" s="776" t="s">
        <v>165</v>
      </c>
      <c r="B100" s="557" t="s">
        <v>134</v>
      </c>
      <c r="C100" s="716">
        <v>1</v>
      </c>
      <c r="D100" s="730"/>
      <c r="E100" s="558">
        <v>4480</v>
      </c>
      <c r="F100" s="731">
        <v>2660</v>
      </c>
      <c r="G100" s="721"/>
      <c r="H100" s="751">
        <v>2130</v>
      </c>
      <c r="I100" s="740"/>
      <c r="J100" s="731">
        <v>2250</v>
      </c>
      <c r="K100" s="721"/>
      <c r="L100" s="751">
        <v>2280</v>
      </c>
      <c r="M100" s="740"/>
      <c r="N100" s="731">
        <v>2470</v>
      </c>
    </row>
    <row r="101" spans="1:41" ht="10.9" customHeight="1" x14ac:dyDescent="0.2">
      <c r="A101" s="775"/>
      <c r="B101" s="549"/>
      <c r="C101" s="574"/>
      <c r="D101" s="582"/>
      <c r="E101" s="570">
        <v>3400</v>
      </c>
      <c r="F101" s="745"/>
      <c r="G101" s="724"/>
      <c r="H101" s="676"/>
      <c r="I101" s="582"/>
      <c r="J101" s="745"/>
      <c r="K101" s="758"/>
      <c r="L101" s="763"/>
      <c r="M101" s="582"/>
      <c r="N101" s="575"/>
    </row>
    <row r="102" spans="1:41" ht="12" customHeight="1" x14ac:dyDescent="0.2">
      <c r="A102" s="775"/>
      <c r="B102" s="549"/>
      <c r="C102" s="1044">
        <v>1.05</v>
      </c>
      <c r="D102" s="582"/>
      <c r="E102" s="620">
        <f>D88</f>
        <v>3520</v>
      </c>
      <c r="F102" s="621"/>
      <c r="G102" s="633"/>
      <c r="H102" s="606"/>
      <c r="I102" s="620"/>
      <c r="J102" s="621"/>
      <c r="K102" s="633"/>
      <c r="L102" s="606"/>
      <c r="M102" s="620"/>
      <c r="N102" s="621"/>
    </row>
    <row r="103" spans="1:41" ht="93" customHeight="1" thickBot="1" x14ac:dyDescent="0.25">
      <c r="A103" s="779" t="s">
        <v>204</v>
      </c>
      <c r="B103" s="780" t="s">
        <v>61</v>
      </c>
      <c r="C103" s="781">
        <v>1</v>
      </c>
      <c r="D103" s="746"/>
      <c r="E103" s="747">
        <v>3520</v>
      </c>
      <c r="F103" s="748"/>
      <c r="G103" s="782"/>
      <c r="H103" s="783"/>
      <c r="I103" s="761"/>
      <c r="J103" s="748"/>
      <c r="K103" s="782"/>
      <c r="L103" s="783"/>
      <c r="M103" s="761"/>
      <c r="N103" s="748"/>
    </row>
    <row r="104" spans="1:41" ht="24" customHeight="1" thickBot="1" x14ac:dyDescent="0.25">
      <c r="A104" s="1878" t="s">
        <v>54</v>
      </c>
      <c r="B104" s="1879"/>
      <c r="C104" s="1879"/>
      <c r="D104" s="1879"/>
      <c r="E104" s="1879"/>
      <c r="F104" s="1879"/>
      <c r="G104" s="1879"/>
      <c r="H104" s="1879"/>
      <c r="I104" s="1879"/>
      <c r="J104" s="1879"/>
      <c r="K104" s="1879"/>
      <c r="L104" s="1879"/>
      <c r="M104" s="777"/>
      <c r="N104" s="778"/>
    </row>
    <row r="105" spans="1:41" ht="12" customHeight="1" x14ac:dyDescent="0.2">
      <c r="A105" s="804"/>
      <c r="B105" s="805"/>
      <c r="C105" s="806"/>
      <c r="D105" s="1189">
        <v>3890</v>
      </c>
      <c r="E105" s="1190">
        <v>5440</v>
      </c>
      <c r="F105" s="1269">
        <v>2540</v>
      </c>
      <c r="G105" s="1191">
        <v>3150</v>
      </c>
      <c r="H105" s="1272">
        <v>2030</v>
      </c>
      <c r="I105" s="1346">
        <v>3420</v>
      </c>
      <c r="J105" s="1348">
        <v>2160</v>
      </c>
      <c r="K105" s="1191">
        <v>3460</v>
      </c>
      <c r="L105" s="1272">
        <v>2190</v>
      </c>
      <c r="M105" s="1192">
        <v>3690</v>
      </c>
      <c r="N105" s="1269">
        <v>2350</v>
      </c>
    </row>
    <row r="106" spans="1:41" ht="11.45" customHeight="1" x14ac:dyDescent="0.2">
      <c r="A106" s="809"/>
      <c r="B106" s="569"/>
      <c r="C106" s="1044">
        <v>1.05</v>
      </c>
      <c r="D106" s="1179">
        <f>D105*C106</f>
        <v>4084.5</v>
      </c>
      <c r="E106" s="554">
        <f>D106*140%</f>
        <v>5718.2999999999993</v>
      </c>
      <c r="F106" s="737"/>
      <c r="G106" s="719">
        <f>D106*81%</f>
        <v>3308.4450000000002</v>
      </c>
      <c r="H106" s="749"/>
      <c r="I106" s="726">
        <f>D106*88%</f>
        <v>3594.36</v>
      </c>
      <c r="J106" s="727"/>
      <c r="K106" s="719">
        <f>D106*89%</f>
        <v>3635.2049999999999</v>
      </c>
      <c r="L106" s="754"/>
      <c r="M106" s="726">
        <f>D106*95%</f>
        <v>3880.2749999999996</v>
      </c>
      <c r="N106" s="737"/>
    </row>
    <row r="107" spans="1:41" ht="13.15" customHeight="1" x14ac:dyDescent="0.2">
      <c r="A107" s="809"/>
      <c r="B107" s="569"/>
      <c r="C107" s="785"/>
      <c r="D107" s="793">
        <v>4100</v>
      </c>
      <c r="E107" s="572">
        <v>5700</v>
      </c>
      <c r="F107" s="729"/>
      <c r="G107" s="720">
        <v>3300</v>
      </c>
      <c r="H107" s="750"/>
      <c r="I107" s="728">
        <v>3600</v>
      </c>
      <c r="J107" s="729"/>
      <c r="K107" s="720">
        <v>3650</v>
      </c>
      <c r="L107" s="750"/>
      <c r="M107" s="741">
        <v>3800</v>
      </c>
      <c r="N107" s="729"/>
    </row>
    <row r="108" spans="1:41" ht="55.15" customHeight="1" x14ac:dyDescent="0.2">
      <c r="A108" s="772" t="s">
        <v>51</v>
      </c>
      <c r="B108" s="557" t="s">
        <v>166</v>
      </c>
      <c r="C108" s="786">
        <v>2</v>
      </c>
      <c r="D108" s="772">
        <v>4100</v>
      </c>
      <c r="E108" s="556">
        <v>5700</v>
      </c>
      <c r="F108" s="731">
        <v>2660</v>
      </c>
      <c r="G108" s="721">
        <v>3300</v>
      </c>
      <c r="H108" s="751">
        <v>2130</v>
      </c>
      <c r="I108" s="740">
        <v>3600</v>
      </c>
      <c r="J108" s="731">
        <v>2250</v>
      </c>
      <c r="K108" s="721">
        <v>3650</v>
      </c>
      <c r="L108" s="751">
        <v>2280</v>
      </c>
      <c r="M108" s="740">
        <v>3800</v>
      </c>
      <c r="N108" s="731">
        <v>2470</v>
      </c>
    </row>
    <row r="109" spans="1:41" ht="12.6" customHeight="1" thickBot="1" x14ac:dyDescent="0.25">
      <c r="A109" s="581"/>
      <c r="B109" s="549"/>
      <c r="C109" s="787"/>
      <c r="D109" s="1100">
        <v>4070</v>
      </c>
      <c r="E109" s="1101">
        <v>5700</v>
      </c>
      <c r="F109" s="1469">
        <v>2540</v>
      </c>
      <c r="G109" s="1456">
        <v>3300</v>
      </c>
      <c r="H109" s="1471">
        <v>2030</v>
      </c>
      <c r="I109" s="1457">
        <v>3590</v>
      </c>
      <c r="J109" s="1469">
        <v>2160</v>
      </c>
      <c r="K109" s="1456">
        <v>3630</v>
      </c>
      <c r="L109" s="1471">
        <v>2190</v>
      </c>
      <c r="M109" s="1457">
        <v>3870</v>
      </c>
      <c r="N109" s="1469">
        <v>2350</v>
      </c>
    </row>
    <row r="110" spans="1:41" ht="12.6" customHeight="1" x14ac:dyDescent="0.2">
      <c r="A110" s="581"/>
      <c r="B110" s="549"/>
      <c r="C110" s="1044">
        <v>1.05</v>
      </c>
      <c r="D110" s="796">
        <f>D109*C110</f>
        <v>4273.5</v>
      </c>
      <c r="E110" s="554">
        <f>D110*140%</f>
        <v>5982.9</v>
      </c>
      <c r="F110" s="735"/>
      <c r="G110" s="719">
        <f>D110*81%</f>
        <v>3461.5350000000003</v>
      </c>
      <c r="H110" s="749"/>
      <c r="I110" s="726">
        <f>D110*88%</f>
        <v>3760.68</v>
      </c>
      <c r="J110" s="727"/>
      <c r="K110" s="719">
        <f>D110*89%</f>
        <v>3803.415</v>
      </c>
      <c r="L110" s="754"/>
      <c r="M110" s="726">
        <f>D110*95%</f>
        <v>4059.8249999999998</v>
      </c>
      <c r="N110" s="737"/>
    </row>
    <row r="111" spans="1:41" ht="15.75" customHeight="1" x14ac:dyDescent="0.2">
      <c r="A111" s="581"/>
      <c r="B111" s="549"/>
      <c r="C111" s="787"/>
      <c r="D111" s="728">
        <v>4270</v>
      </c>
      <c r="E111" s="555">
        <v>6000</v>
      </c>
      <c r="F111" s="729"/>
      <c r="G111" s="720">
        <v>3450</v>
      </c>
      <c r="H111" s="750"/>
      <c r="I111" s="726">
        <v>3750</v>
      </c>
      <c r="J111" s="729"/>
      <c r="K111" s="720">
        <v>3800</v>
      </c>
      <c r="L111" s="750"/>
      <c r="M111" s="741">
        <v>4000</v>
      </c>
      <c r="N111" s="729"/>
    </row>
    <row r="112" spans="1:41" ht="66.75" customHeight="1" thickBot="1" x14ac:dyDescent="0.25">
      <c r="A112" s="810" t="s">
        <v>136</v>
      </c>
      <c r="B112" s="811" t="s">
        <v>167</v>
      </c>
      <c r="C112" s="812">
        <v>2</v>
      </c>
      <c r="D112" s="1103">
        <v>4270</v>
      </c>
      <c r="E112" s="1104">
        <v>6000</v>
      </c>
      <c r="F112" s="731">
        <v>2660</v>
      </c>
      <c r="G112" s="782">
        <v>3450</v>
      </c>
      <c r="H112" s="751">
        <v>2130</v>
      </c>
      <c r="I112" s="761">
        <v>3750</v>
      </c>
      <c r="J112" s="731">
        <v>2250</v>
      </c>
      <c r="K112" s="782">
        <v>3800</v>
      </c>
      <c r="L112" s="751">
        <v>2280</v>
      </c>
      <c r="M112" s="761">
        <v>4000</v>
      </c>
      <c r="N112" s="731">
        <v>2470</v>
      </c>
    </row>
    <row r="113" spans="1:14" ht="28.15" customHeight="1" thickBot="1" x14ac:dyDescent="0.25">
      <c r="A113" s="1819" t="s">
        <v>95</v>
      </c>
      <c r="B113" s="1820"/>
      <c r="C113" s="1820"/>
      <c r="D113" s="1820"/>
      <c r="E113" s="1820"/>
      <c r="F113" s="1820"/>
      <c r="G113" s="1820"/>
      <c r="H113" s="1820"/>
      <c r="I113" s="1820"/>
      <c r="J113" s="1820"/>
      <c r="K113" s="1820"/>
      <c r="L113" s="1820"/>
      <c r="M113" s="1820"/>
      <c r="N113" s="1821"/>
    </row>
    <row r="114" spans="1:14" ht="12.75" customHeight="1" thickBot="1" x14ac:dyDescent="0.25">
      <c r="A114" s="813"/>
      <c r="B114" s="813"/>
      <c r="C114" s="813"/>
      <c r="D114" s="814"/>
      <c r="E114" s="814"/>
      <c r="F114" s="814"/>
    </row>
    <row r="115" spans="1:14" ht="12.6" customHeight="1" x14ac:dyDescent="0.2">
      <c r="A115" s="816"/>
      <c r="B115" s="817"/>
      <c r="C115" s="832">
        <v>1</v>
      </c>
      <c r="D115" s="1127">
        <v>4990</v>
      </c>
      <c r="E115" s="1183">
        <v>6980</v>
      </c>
      <c r="F115" s="1184">
        <v>2740</v>
      </c>
      <c r="G115" s="844">
        <v>0.81</v>
      </c>
      <c r="H115" s="845">
        <v>0.8</v>
      </c>
      <c r="I115" s="846">
        <v>0.88</v>
      </c>
      <c r="J115" s="847">
        <v>0.85</v>
      </c>
      <c r="K115" s="844">
        <v>0.89</v>
      </c>
      <c r="L115" s="845">
        <v>0.86</v>
      </c>
      <c r="M115" s="846">
        <v>0.95</v>
      </c>
      <c r="N115" s="847">
        <v>0.9</v>
      </c>
    </row>
    <row r="116" spans="1:14" ht="12.6" customHeight="1" x14ac:dyDescent="0.2">
      <c r="A116" s="326"/>
      <c r="B116" s="549"/>
      <c r="C116" s="1044">
        <v>1.05</v>
      </c>
      <c r="D116" s="1028">
        <f>D115*C116</f>
        <v>5239.5</v>
      </c>
      <c r="E116" s="564">
        <f>D116*140%</f>
        <v>7335.2999999999993</v>
      </c>
      <c r="F116" s="737">
        <f>D116*55%</f>
        <v>2881.7250000000004</v>
      </c>
      <c r="G116" s="843">
        <f>D116*G115/100</f>
        <v>42.439949999999996</v>
      </c>
      <c r="H116" s="754">
        <f>F116*H115</f>
        <v>2305.3800000000006</v>
      </c>
      <c r="I116" s="843">
        <f>D116*I115/100</f>
        <v>46.107600000000005</v>
      </c>
      <c r="J116" s="737">
        <f>F116*J115</f>
        <v>2449.4662500000004</v>
      </c>
      <c r="K116" s="843">
        <f>D116*K115/100</f>
        <v>46.631549999999997</v>
      </c>
      <c r="L116" s="754">
        <f>F116*L115</f>
        <v>2478.2835000000005</v>
      </c>
      <c r="M116" s="843">
        <f>D116*M115/100</f>
        <v>49.77525</v>
      </c>
      <c r="N116" s="737">
        <f>F116*N115</f>
        <v>2593.5525000000002</v>
      </c>
    </row>
    <row r="117" spans="1:14" ht="12" customHeight="1" x14ac:dyDescent="0.2">
      <c r="A117" s="326"/>
      <c r="B117" s="549"/>
      <c r="C117" s="834">
        <v>2</v>
      </c>
      <c r="D117" s="728">
        <v>5250</v>
      </c>
      <c r="E117" s="555">
        <v>7350</v>
      </c>
      <c r="F117" s="820">
        <v>2900</v>
      </c>
      <c r="G117" s="848">
        <v>4250</v>
      </c>
      <c r="H117" s="849">
        <v>2300</v>
      </c>
      <c r="I117" s="850">
        <v>4600</v>
      </c>
      <c r="J117" s="851">
        <v>2450</v>
      </c>
      <c r="K117" s="848">
        <v>4650</v>
      </c>
      <c r="L117" s="849">
        <v>2500</v>
      </c>
      <c r="M117" s="850">
        <v>4950</v>
      </c>
      <c r="N117" s="851">
        <v>2600</v>
      </c>
    </row>
    <row r="118" spans="1:14" ht="55.9" customHeight="1" thickBot="1" x14ac:dyDescent="0.25">
      <c r="A118" s="772" t="s">
        <v>15</v>
      </c>
      <c r="B118" s="557" t="s">
        <v>168</v>
      </c>
      <c r="C118" s="835">
        <v>2</v>
      </c>
      <c r="D118" s="730">
        <v>5250</v>
      </c>
      <c r="E118" s="558">
        <v>7350</v>
      </c>
      <c r="F118" s="821">
        <v>2900</v>
      </c>
      <c r="G118" s="830">
        <v>4250</v>
      </c>
      <c r="H118" s="825">
        <v>2300</v>
      </c>
      <c r="I118" s="730">
        <v>4600</v>
      </c>
      <c r="J118" s="731">
        <v>2450</v>
      </c>
      <c r="K118" s="830">
        <v>4650</v>
      </c>
      <c r="L118" s="825">
        <v>2500</v>
      </c>
      <c r="M118" s="730">
        <v>4950</v>
      </c>
      <c r="N118" s="821">
        <v>2600</v>
      </c>
    </row>
    <row r="119" spans="1:14" ht="12" customHeight="1" x14ac:dyDescent="0.2">
      <c r="A119" s="581"/>
      <c r="B119" s="549"/>
      <c r="C119" s="836"/>
      <c r="D119" s="1127">
        <v>5380</v>
      </c>
      <c r="E119" s="1183">
        <v>7530</v>
      </c>
      <c r="F119" s="1184">
        <v>2960</v>
      </c>
      <c r="G119" s="844">
        <v>0.81</v>
      </c>
      <c r="H119" s="845">
        <v>0.8</v>
      </c>
      <c r="I119" s="846">
        <v>0.88</v>
      </c>
      <c r="J119" s="847">
        <v>0.85</v>
      </c>
      <c r="K119" s="844">
        <v>0.89</v>
      </c>
      <c r="L119" s="845">
        <v>0.86</v>
      </c>
      <c r="M119" s="846">
        <v>0.95</v>
      </c>
      <c r="N119" s="847">
        <v>0.9</v>
      </c>
    </row>
    <row r="120" spans="1:14" ht="13.15" customHeight="1" x14ac:dyDescent="0.2">
      <c r="A120" s="581"/>
      <c r="B120" s="549"/>
      <c r="C120" s="1044">
        <v>1.05</v>
      </c>
      <c r="D120" s="796">
        <f>D119*C120</f>
        <v>5649</v>
      </c>
      <c r="E120" s="564">
        <f>D120*140%</f>
        <v>7908.5999999999995</v>
      </c>
      <c r="F120" s="737">
        <f>D120*55%</f>
        <v>3106.9500000000003</v>
      </c>
      <c r="G120" s="843">
        <f>D120*G119/100</f>
        <v>45.756900000000002</v>
      </c>
      <c r="H120" s="754">
        <f>F120*H119</f>
        <v>2485.5600000000004</v>
      </c>
      <c r="I120" s="843">
        <f>D120*I119/100</f>
        <v>49.711199999999998</v>
      </c>
      <c r="J120" s="737">
        <f>F120*J119</f>
        <v>2640.9075000000003</v>
      </c>
      <c r="K120" s="843">
        <f>D120*K119/100</f>
        <v>50.2761</v>
      </c>
      <c r="L120" s="1349">
        <f>F120*L119</f>
        <v>2671.9770000000003</v>
      </c>
      <c r="M120" s="843">
        <f>D120*M119/100</f>
        <v>53.665500000000002</v>
      </c>
      <c r="N120" s="737">
        <f>F120*N119</f>
        <v>2796.2550000000001</v>
      </c>
    </row>
    <row r="121" spans="1:14" ht="12" customHeight="1" x14ac:dyDescent="0.2">
      <c r="A121" s="581"/>
      <c r="B121" s="549"/>
      <c r="C121" s="836"/>
      <c r="D121" s="728">
        <v>5650</v>
      </c>
      <c r="E121" s="555">
        <v>7900</v>
      </c>
      <c r="F121" s="820">
        <v>3100</v>
      </c>
      <c r="G121" s="757">
        <v>4550</v>
      </c>
      <c r="H121" s="824">
        <v>2450</v>
      </c>
      <c r="I121" s="728">
        <v>4950</v>
      </c>
      <c r="J121" s="820">
        <v>2650</v>
      </c>
      <c r="K121" s="757">
        <v>5000</v>
      </c>
      <c r="L121" s="824">
        <v>2700</v>
      </c>
      <c r="M121" s="728">
        <v>5300</v>
      </c>
      <c r="N121" s="820">
        <v>2800</v>
      </c>
    </row>
    <row r="122" spans="1:14" ht="63.75" customHeight="1" thickBot="1" x14ac:dyDescent="0.25">
      <c r="A122" s="730" t="s">
        <v>14</v>
      </c>
      <c r="B122" s="557" t="s">
        <v>169</v>
      </c>
      <c r="C122" s="835">
        <v>2</v>
      </c>
      <c r="D122" s="730">
        <v>5650</v>
      </c>
      <c r="E122" s="558">
        <v>7900</v>
      </c>
      <c r="F122" s="821">
        <v>3100</v>
      </c>
      <c r="G122" s="830">
        <v>4550</v>
      </c>
      <c r="H122" s="825">
        <v>2450</v>
      </c>
      <c r="I122" s="730">
        <v>4950</v>
      </c>
      <c r="J122" s="731">
        <v>2650</v>
      </c>
      <c r="K122" s="830">
        <v>5000</v>
      </c>
      <c r="L122" s="825">
        <v>2700</v>
      </c>
      <c r="M122" s="730">
        <v>5300</v>
      </c>
      <c r="N122" s="821">
        <v>2800</v>
      </c>
    </row>
    <row r="123" spans="1:14" ht="13.9" customHeight="1" x14ac:dyDescent="0.2">
      <c r="A123" s="326"/>
      <c r="B123" s="549"/>
      <c r="C123" s="836"/>
      <c r="D123" s="1127">
        <v>5720</v>
      </c>
      <c r="E123" s="1183">
        <v>8010</v>
      </c>
      <c r="F123" s="1184">
        <v>3150</v>
      </c>
      <c r="G123" s="844">
        <v>0.81</v>
      </c>
      <c r="H123" s="845">
        <v>0.8</v>
      </c>
      <c r="I123" s="846">
        <v>0.88</v>
      </c>
      <c r="J123" s="847">
        <v>0.85</v>
      </c>
      <c r="K123" s="844">
        <v>0.89</v>
      </c>
      <c r="L123" s="845">
        <v>0.86</v>
      </c>
      <c r="M123" s="846">
        <v>0.95</v>
      </c>
      <c r="N123" s="847">
        <v>0.9</v>
      </c>
    </row>
    <row r="124" spans="1:14" ht="15.6" customHeight="1" x14ac:dyDescent="0.2">
      <c r="A124" s="326"/>
      <c r="B124" s="549"/>
      <c r="C124" s="1044">
        <v>1.05</v>
      </c>
      <c r="D124" s="796">
        <f>D123*C124</f>
        <v>6006</v>
      </c>
      <c r="E124" s="564">
        <f>D124*140%</f>
        <v>8408.4</v>
      </c>
      <c r="F124" s="737">
        <f>D124*55%</f>
        <v>3303.3</v>
      </c>
      <c r="G124" s="843">
        <f>D124*G123/100</f>
        <v>48.648600000000009</v>
      </c>
      <c r="H124" s="754">
        <f>F124*H123</f>
        <v>2642.6400000000003</v>
      </c>
      <c r="I124" s="843">
        <f>D124*I123/100</f>
        <v>52.852799999999995</v>
      </c>
      <c r="J124" s="737">
        <f>F124*J123</f>
        <v>2807.8050000000003</v>
      </c>
      <c r="K124" s="843">
        <f>D124*K123/100</f>
        <v>53.453400000000002</v>
      </c>
      <c r="L124" s="754">
        <f>F124*L123</f>
        <v>2840.8380000000002</v>
      </c>
      <c r="M124" s="827">
        <f>D124*M123/100</f>
        <v>57.056999999999995</v>
      </c>
      <c r="N124" s="737">
        <f>F124*N123</f>
        <v>2972.9700000000003</v>
      </c>
    </row>
    <row r="125" spans="1:14" ht="18.600000000000001" customHeight="1" x14ac:dyDescent="0.2">
      <c r="A125" s="582"/>
      <c r="B125" s="549"/>
      <c r="C125" s="836"/>
      <c r="D125" s="728">
        <v>6000</v>
      </c>
      <c r="E125" s="555">
        <v>8400</v>
      </c>
      <c r="F125" s="820">
        <v>3300</v>
      </c>
      <c r="G125" s="757">
        <v>4850</v>
      </c>
      <c r="H125" s="824">
        <v>2650</v>
      </c>
      <c r="I125" s="728">
        <v>5300</v>
      </c>
      <c r="J125" s="820">
        <v>2800</v>
      </c>
      <c r="K125" s="757">
        <v>5350</v>
      </c>
      <c r="L125" s="824">
        <v>2850</v>
      </c>
      <c r="M125" s="728">
        <v>5700</v>
      </c>
      <c r="N125" s="820">
        <v>2950</v>
      </c>
    </row>
    <row r="126" spans="1:14" ht="71.25" customHeight="1" thickBot="1" x14ac:dyDescent="0.25">
      <c r="A126" s="772" t="s">
        <v>145</v>
      </c>
      <c r="B126" s="557" t="s">
        <v>170</v>
      </c>
      <c r="C126" s="835">
        <v>2</v>
      </c>
      <c r="D126" s="730">
        <v>6000</v>
      </c>
      <c r="E126" s="558">
        <v>8400</v>
      </c>
      <c r="F126" s="821">
        <v>3300</v>
      </c>
      <c r="G126" s="830">
        <v>4850</v>
      </c>
      <c r="H126" s="825">
        <v>2650</v>
      </c>
      <c r="I126" s="730">
        <v>5300</v>
      </c>
      <c r="J126" s="821">
        <v>2800</v>
      </c>
      <c r="K126" s="830">
        <v>5350</v>
      </c>
      <c r="L126" s="825">
        <v>2850</v>
      </c>
      <c r="M126" s="730">
        <v>5700</v>
      </c>
      <c r="N126" s="821">
        <v>2950</v>
      </c>
    </row>
    <row r="127" spans="1:14" ht="14.45" customHeight="1" thickBot="1" x14ac:dyDescent="0.25">
      <c r="A127" s="326"/>
      <c r="B127" s="549"/>
      <c r="C127" s="836"/>
      <c r="D127" s="1180">
        <v>7880</v>
      </c>
      <c r="E127" s="1182">
        <v>11030</v>
      </c>
      <c r="F127" s="1181">
        <v>4330</v>
      </c>
      <c r="G127" s="844">
        <v>0.81</v>
      </c>
      <c r="H127" s="845">
        <v>0.8</v>
      </c>
      <c r="I127" s="846">
        <v>0.88</v>
      </c>
      <c r="J127" s="847">
        <v>0.85</v>
      </c>
      <c r="K127" s="844">
        <v>0.89</v>
      </c>
      <c r="L127" s="845">
        <v>0.86</v>
      </c>
      <c r="M127" s="846">
        <v>0.95</v>
      </c>
      <c r="N127" s="847">
        <v>0.9</v>
      </c>
    </row>
    <row r="128" spans="1:14" ht="12" customHeight="1" x14ac:dyDescent="0.2">
      <c r="A128" s="326"/>
      <c r="B128" s="549"/>
      <c r="C128" s="1044">
        <v>1.05</v>
      </c>
      <c r="D128" s="796">
        <f>D127*C128</f>
        <v>8274</v>
      </c>
      <c r="E128" s="564">
        <f>D129*140%</f>
        <v>11578</v>
      </c>
      <c r="F128" s="737">
        <f>D128*55%</f>
        <v>4550.7000000000007</v>
      </c>
      <c r="G128" s="843">
        <f>D128*G127/100</f>
        <v>67.019400000000005</v>
      </c>
      <c r="H128" s="754">
        <f>F128*H127</f>
        <v>3640.5600000000009</v>
      </c>
      <c r="I128" s="843">
        <f>D128*I127/100</f>
        <v>72.811199999999999</v>
      </c>
      <c r="J128" s="737">
        <f>F128*J127</f>
        <v>3868.0950000000007</v>
      </c>
      <c r="K128" s="843">
        <f>D128*K127/100</f>
        <v>73.638599999999997</v>
      </c>
      <c r="L128" s="754">
        <f>F128*L127</f>
        <v>3913.6020000000008</v>
      </c>
      <c r="M128" s="827">
        <f>D128*M127/100</f>
        <v>78.602999999999994</v>
      </c>
      <c r="N128" s="737">
        <f>F128*N127</f>
        <v>4095.6300000000006</v>
      </c>
    </row>
    <row r="129" spans="1:14" ht="15" customHeight="1" x14ac:dyDescent="0.2">
      <c r="A129" s="582"/>
      <c r="B129" s="549"/>
      <c r="C129" s="836"/>
      <c r="D129" s="728">
        <v>8270</v>
      </c>
      <c r="E129" s="555">
        <v>11580</v>
      </c>
      <c r="F129" s="820">
        <v>4550</v>
      </c>
      <c r="G129" s="757">
        <v>6700</v>
      </c>
      <c r="H129" s="824">
        <v>3640</v>
      </c>
      <c r="I129" s="728">
        <v>7280</v>
      </c>
      <c r="J129" s="820">
        <v>3870</v>
      </c>
      <c r="K129" s="757">
        <v>7360</v>
      </c>
      <c r="L129" s="824">
        <v>3910</v>
      </c>
      <c r="M129" s="728">
        <v>7860</v>
      </c>
      <c r="N129" s="820">
        <v>4100</v>
      </c>
    </row>
    <row r="130" spans="1:14" ht="64.5" customHeight="1" thickBot="1" x14ac:dyDescent="0.25">
      <c r="A130" s="810" t="s">
        <v>146</v>
      </c>
      <c r="B130" s="811" t="s">
        <v>171</v>
      </c>
      <c r="C130" s="837">
        <v>2</v>
      </c>
      <c r="D130" s="1103">
        <v>8270</v>
      </c>
      <c r="E130" s="1104">
        <v>11580</v>
      </c>
      <c r="F130" s="1211">
        <v>4550</v>
      </c>
      <c r="G130" s="1458">
        <v>6700</v>
      </c>
      <c r="H130" s="1459">
        <v>3640</v>
      </c>
      <c r="I130" s="1103">
        <v>7280</v>
      </c>
      <c r="J130" s="1211">
        <v>3870</v>
      </c>
      <c r="K130" s="1458">
        <v>7360</v>
      </c>
      <c r="L130" s="1459">
        <v>3910</v>
      </c>
      <c r="M130" s="1103">
        <v>7860</v>
      </c>
      <c r="N130" s="1211">
        <v>4100</v>
      </c>
    </row>
    <row r="131" spans="1:14" ht="34.9" customHeight="1" x14ac:dyDescent="0.25">
      <c r="A131" s="1869" t="s">
        <v>93</v>
      </c>
      <c r="B131" s="1870"/>
      <c r="C131" s="1870"/>
      <c r="D131" s="1870"/>
      <c r="E131" s="1870"/>
      <c r="F131" s="1870"/>
      <c r="G131" s="1870"/>
      <c r="H131" s="1870"/>
      <c r="I131" s="1870"/>
      <c r="J131" s="1870"/>
      <c r="K131" s="1870"/>
      <c r="L131" s="1870"/>
      <c r="M131" s="79"/>
      <c r="N131" s="79"/>
    </row>
    <row r="132" spans="1:14" ht="19.899999999999999" customHeight="1" x14ac:dyDescent="0.25">
      <c r="A132" s="16" t="s">
        <v>12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9.899999999999999" customHeight="1" x14ac:dyDescent="0.25">
      <c r="A133" s="1807" t="s">
        <v>81</v>
      </c>
      <c r="B133" s="1807"/>
      <c r="C133" s="1807"/>
      <c r="D133" s="1807"/>
      <c r="E133" s="1807"/>
      <c r="F133" s="1807"/>
      <c r="G133" s="1807"/>
      <c r="H133" s="1807"/>
      <c r="I133" s="1807"/>
      <c r="J133" s="1807"/>
      <c r="K133" s="1807"/>
      <c r="L133" s="1807"/>
      <c r="M133" s="27"/>
      <c r="N133" s="27"/>
    </row>
    <row r="134" spans="1:14" ht="17.45" customHeight="1" x14ac:dyDescent="0.25">
      <c r="A134" s="27" t="s">
        <v>36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ht="20.45" customHeight="1" x14ac:dyDescent="0.25">
      <c r="A135" s="16" t="s">
        <v>10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9.149999999999999" customHeight="1" x14ac:dyDescent="0.25">
      <c r="A136" s="16" t="s">
        <v>11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8.600000000000001" customHeight="1" x14ac:dyDescent="0.25">
      <c r="A137" s="16" t="s">
        <v>49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21" customHeight="1" x14ac:dyDescent="0.25">
      <c r="A138" s="1808" t="s">
        <v>83</v>
      </c>
      <c r="B138" s="1807"/>
      <c r="C138" s="1807"/>
      <c r="D138" s="1807"/>
      <c r="E138" s="1807"/>
      <c r="F138" s="1807"/>
      <c r="G138" s="1807"/>
      <c r="H138" s="1807"/>
      <c r="I138" s="1807"/>
      <c r="J138" s="1807"/>
      <c r="K138" s="1807"/>
      <c r="L138" s="1807"/>
      <c r="M138" s="27"/>
      <c r="N138" s="27"/>
    </row>
    <row r="139" spans="1:14" ht="26.45" customHeight="1" x14ac:dyDescent="0.2">
      <c r="A139" s="1880" t="s">
        <v>37</v>
      </c>
      <c r="B139" s="1880"/>
      <c r="C139" s="1880"/>
      <c r="D139" s="1880"/>
      <c r="E139" s="1880"/>
      <c r="F139" s="1880"/>
      <c r="G139" s="1880"/>
      <c r="H139" s="1880"/>
      <c r="I139" s="1880"/>
      <c r="J139" s="1880"/>
      <c r="K139" s="1880"/>
      <c r="L139" s="1880"/>
      <c r="M139" s="77"/>
      <c r="N139" s="77"/>
    </row>
    <row r="140" spans="1:14" ht="33.75" customHeight="1" x14ac:dyDescent="0.25">
      <c r="A140" s="17"/>
      <c r="B140" s="1831" t="s">
        <v>276</v>
      </c>
      <c r="C140" s="1831"/>
      <c r="D140" s="1831"/>
      <c r="E140" s="1831"/>
      <c r="F140" s="1831"/>
      <c r="G140" s="1831"/>
      <c r="H140" s="1831"/>
      <c r="I140" s="1831"/>
      <c r="J140" s="1831"/>
      <c r="K140" s="1831"/>
      <c r="L140" s="1831"/>
      <c r="M140" s="17" t="s">
        <v>219</v>
      </c>
      <c r="N140" s="17"/>
    </row>
    <row r="141" spans="1:14" ht="15.75" customHeight="1" x14ac:dyDescent="0.25">
      <c r="A141" s="17"/>
      <c r="B141" s="1831" t="s">
        <v>176</v>
      </c>
      <c r="C141" s="1831"/>
      <c r="D141" s="1831"/>
      <c r="E141" s="1831"/>
      <c r="F141" s="1831"/>
      <c r="G141" s="1831"/>
      <c r="H141" s="1831"/>
      <c r="I141" s="1831"/>
      <c r="J141" s="1831"/>
      <c r="K141" s="1831"/>
      <c r="L141" s="1831"/>
      <c r="M141" s="17"/>
      <c r="N141" s="17"/>
    </row>
    <row r="142" spans="1:14" ht="32.25" customHeight="1" x14ac:dyDescent="0.25">
      <c r="A142" s="17"/>
      <c r="B142" s="1831" t="s">
        <v>277</v>
      </c>
      <c r="C142" s="1831"/>
      <c r="D142" s="1831"/>
      <c r="E142" s="1831"/>
      <c r="F142" s="1831"/>
      <c r="G142" s="1831"/>
      <c r="H142" s="1831"/>
      <c r="I142" s="1831"/>
      <c r="J142" s="1831"/>
      <c r="K142" s="1831"/>
      <c r="L142" s="1831"/>
      <c r="M142" s="17"/>
      <c r="N142" s="17"/>
    </row>
    <row r="143" spans="1:14" ht="32.25" customHeight="1" x14ac:dyDescent="0.25">
      <c r="A143" s="17"/>
      <c r="B143" s="1831" t="s">
        <v>278</v>
      </c>
      <c r="C143" s="1831"/>
      <c r="D143" s="1831"/>
      <c r="E143" s="1831"/>
      <c r="F143" s="1831"/>
      <c r="G143" s="1831"/>
      <c r="H143" s="1831"/>
      <c r="I143" s="1831"/>
      <c r="J143" s="1831"/>
      <c r="K143" s="1831"/>
      <c r="L143" s="1831"/>
      <c r="M143" s="17"/>
      <c r="N143" s="17"/>
    </row>
    <row r="144" spans="1:14" ht="32.25" customHeight="1" x14ac:dyDescent="0.25">
      <c r="A144" s="17"/>
      <c r="B144" s="1831" t="s">
        <v>279</v>
      </c>
      <c r="C144" s="1831"/>
      <c r="D144" s="1831"/>
      <c r="E144" s="1831"/>
      <c r="F144" s="1831"/>
      <c r="G144" s="1831"/>
      <c r="H144" s="1831"/>
      <c r="I144" s="1831"/>
      <c r="J144" s="1831"/>
      <c r="K144" s="1831"/>
      <c r="L144" s="1831"/>
      <c r="M144" s="17"/>
      <c r="N144" s="17"/>
    </row>
    <row r="145" spans="1:14" ht="32.25" customHeight="1" x14ac:dyDescent="0.25">
      <c r="A145" s="17"/>
      <c r="B145" s="1831" t="s">
        <v>280</v>
      </c>
      <c r="C145" s="1831"/>
      <c r="D145" s="1831"/>
      <c r="E145" s="1831"/>
      <c r="F145" s="1831"/>
      <c r="G145" s="1831"/>
      <c r="H145" s="1831"/>
      <c r="I145" s="1831"/>
      <c r="J145" s="1831"/>
      <c r="K145" s="1831"/>
      <c r="L145" s="1831"/>
      <c r="M145" s="17"/>
      <c r="N145" s="17"/>
    </row>
    <row r="146" spans="1:14" ht="22.5" customHeight="1" x14ac:dyDescent="0.25">
      <c r="A146" s="1832" t="s">
        <v>2</v>
      </c>
      <c r="B146" s="1832"/>
      <c r="C146" s="1832"/>
      <c r="D146" s="1832"/>
      <c r="E146" s="1832"/>
      <c r="F146" s="1832"/>
      <c r="G146" s="1832"/>
      <c r="H146" s="1832"/>
      <c r="I146" s="1832"/>
      <c r="J146" s="1832"/>
      <c r="K146" s="1832"/>
      <c r="L146" s="1832"/>
      <c r="M146" s="73"/>
      <c r="N146" s="73"/>
    </row>
    <row r="147" spans="1:14" ht="30.75" customHeight="1" x14ac:dyDescent="0.25">
      <c r="A147" s="1841" t="s">
        <v>187</v>
      </c>
      <c r="B147" s="1841"/>
      <c r="C147" s="1841"/>
      <c r="D147" s="1841"/>
      <c r="E147" s="1841"/>
      <c r="F147" s="1841"/>
      <c r="G147" s="1841"/>
      <c r="H147" s="1841"/>
      <c r="I147" s="1841"/>
      <c r="J147" s="1841"/>
      <c r="K147" s="1841"/>
      <c r="L147" s="1841"/>
      <c r="M147" s="39"/>
      <c r="N147" s="39"/>
    </row>
    <row r="148" spans="1:14" ht="18" customHeight="1" x14ac:dyDescent="0.25">
      <c r="A148" s="1841" t="s">
        <v>281</v>
      </c>
      <c r="B148" s="1841"/>
      <c r="C148" s="1841"/>
      <c r="D148" s="1841"/>
      <c r="E148" s="1841"/>
      <c r="F148" s="1841"/>
      <c r="G148" s="1841"/>
      <c r="H148" s="1841"/>
      <c r="I148" s="1841"/>
      <c r="J148" s="1841"/>
      <c r="K148" s="1841"/>
      <c r="L148" s="1841"/>
      <c r="M148" s="39"/>
      <c r="N148" s="39"/>
    </row>
    <row r="149" spans="1:14" ht="61.9" customHeight="1" x14ac:dyDescent="0.25">
      <c r="A149" s="1841" t="s">
        <v>188</v>
      </c>
      <c r="B149" s="1841"/>
      <c r="C149" s="1841"/>
      <c r="D149" s="1841"/>
      <c r="E149" s="1841"/>
      <c r="F149" s="1841"/>
      <c r="G149" s="1841"/>
      <c r="H149" s="1841"/>
      <c r="I149" s="1841"/>
      <c r="J149" s="1841"/>
      <c r="K149" s="1841"/>
      <c r="L149" s="1841"/>
      <c r="M149" s="39"/>
      <c r="N149" s="39"/>
    </row>
    <row r="150" spans="1:14" ht="33.6" customHeight="1" x14ac:dyDescent="0.25">
      <c r="A150" s="1841" t="s">
        <v>50</v>
      </c>
      <c r="B150" s="1841"/>
      <c r="C150" s="1841"/>
      <c r="D150" s="1841"/>
      <c r="E150" s="1841"/>
      <c r="F150" s="1841"/>
      <c r="G150" s="1841"/>
      <c r="H150" s="1841"/>
      <c r="I150" s="1841"/>
      <c r="J150" s="1841"/>
      <c r="K150" s="1841"/>
      <c r="L150" s="1841"/>
      <c r="M150" s="39"/>
      <c r="N150" s="39"/>
    </row>
    <row r="151" spans="1:14" ht="48" customHeight="1" x14ac:dyDescent="0.25">
      <c r="A151" s="1841" t="s">
        <v>148</v>
      </c>
      <c r="B151" s="1841"/>
      <c r="C151" s="1841"/>
      <c r="D151" s="1841"/>
      <c r="E151" s="1841"/>
      <c r="F151" s="1841"/>
      <c r="G151" s="1841"/>
      <c r="H151" s="1841"/>
      <c r="I151" s="1841"/>
      <c r="J151" s="1841"/>
      <c r="K151" s="1841"/>
      <c r="L151" s="1841"/>
      <c r="M151" s="39"/>
      <c r="N151" s="39"/>
    </row>
    <row r="152" spans="1:14" ht="53.25" customHeight="1" x14ac:dyDescent="0.25">
      <c r="A152" s="1881" t="s">
        <v>196</v>
      </c>
      <c r="B152" s="1881"/>
      <c r="C152" s="1881"/>
      <c r="D152" s="1881"/>
      <c r="E152" s="1881"/>
      <c r="F152" s="1881"/>
      <c r="G152" s="1881"/>
      <c r="H152" s="1881"/>
      <c r="I152" s="1881"/>
      <c r="J152" s="1881"/>
      <c r="K152" s="1881"/>
      <c r="L152" s="1881"/>
      <c r="M152" s="525"/>
      <c r="N152" s="525"/>
    </row>
    <row r="153" spans="1:14" ht="35.450000000000003" customHeight="1" x14ac:dyDescent="0.25">
      <c r="A153" s="1841" t="s">
        <v>236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39"/>
      <c r="N153" s="39"/>
    </row>
    <row r="154" spans="1:14" ht="35.450000000000003" customHeight="1" x14ac:dyDescent="0.25">
      <c r="A154" s="1841" t="s">
        <v>96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39"/>
      <c r="N154" s="39"/>
    </row>
    <row r="155" spans="1:14" ht="22.15" customHeight="1" x14ac:dyDescent="0.25">
      <c r="A155" s="1841" t="s">
        <v>39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39"/>
      <c r="N155" s="39"/>
    </row>
    <row r="156" spans="1:14" ht="18.600000000000001" customHeight="1" x14ac:dyDescent="0.25">
      <c r="A156" s="1882" t="s">
        <v>18</v>
      </c>
      <c r="B156" s="1882"/>
      <c r="C156" s="1882"/>
      <c r="D156" s="1883"/>
      <c r="E156" s="1883"/>
      <c r="F156" s="1883"/>
      <c r="G156" s="1883"/>
      <c r="H156" s="1883"/>
      <c r="I156" s="1883"/>
      <c r="J156" s="1883"/>
      <c r="K156" s="1883"/>
      <c r="L156" s="1883"/>
      <c r="M156" s="56"/>
      <c r="N156" s="56"/>
    </row>
    <row r="157" spans="1:14" ht="18.600000000000001" customHeight="1" x14ac:dyDescent="0.25">
      <c r="A157" s="1883" t="s">
        <v>19</v>
      </c>
      <c r="B157" s="1883"/>
      <c r="C157" s="1883"/>
      <c r="D157" s="1883"/>
      <c r="E157" s="1883"/>
      <c r="F157" s="1883"/>
      <c r="G157" s="1883"/>
      <c r="H157" s="1883"/>
      <c r="I157" s="1883"/>
      <c r="J157" s="1883"/>
      <c r="K157" s="1883"/>
      <c r="L157" s="1883"/>
      <c r="M157" s="56"/>
      <c r="N157" s="56"/>
    </row>
    <row r="158" spans="1:14" ht="18.75" customHeight="1" x14ac:dyDescent="0.25">
      <c r="A158" s="1841" t="s">
        <v>97</v>
      </c>
      <c r="B158" s="1841"/>
      <c r="C158" s="1841"/>
      <c r="D158" s="1841"/>
      <c r="E158" s="1841"/>
      <c r="F158" s="1841"/>
      <c r="G158" s="1841"/>
      <c r="H158" s="1841"/>
      <c r="I158" s="1841"/>
      <c r="J158" s="1841"/>
      <c r="K158" s="1841"/>
      <c r="L158" s="1841"/>
      <c r="M158" s="39"/>
      <c r="N158" s="39"/>
    </row>
    <row r="159" spans="1:14" ht="25.5" customHeight="1" x14ac:dyDescent="0.25">
      <c r="A159" s="1841" t="s">
        <v>266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39"/>
      <c r="N159" s="39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5" thickBo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67.5" customHeight="1" thickBot="1" x14ac:dyDescent="0.25">
      <c r="A162" s="1791" t="s">
        <v>20</v>
      </c>
      <c r="B162" s="1842"/>
      <c r="C162" s="1793" t="s">
        <v>21</v>
      </c>
      <c r="D162" s="1790"/>
      <c r="E162" s="1790"/>
      <c r="F162" s="1790"/>
      <c r="G162" s="1790"/>
      <c r="H162" s="1792"/>
      <c r="I162" s="1847" t="s">
        <v>22</v>
      </c>
      <c r="J162" s="1024" t="s">
        <v>52</v>
      </c>
      <c r="K162" s="1025"/>
      <c r="L162" s="5">
        <v>35</v>
      </c>
      <c r="M162" s="5"/>
      <c r="N162" s="5"/>
    </row>
    <row r="163" spans="1:14" ht="48.75" thickBot="1" x14ac:dyDescent="0.25">
      <c r="A163" s="1843"/>
      <c r="B163" s="1844"/>
      <c r="C163" s="1830"/>
      <c r="D163" s="1845"/>
      <c r="E163" s="1845"/>
      <c r="F163" s="1845"/>
      <c r="G163" s="1845"/>
      <c r="H163" s="1846"/>
      <c r="I163" s="1848"/>
      <c r="J163" s="333" t="s">
        <v>193</v>
      </c>
      <c r="K163" s="24" t="s">
        <v>194</v>
      </c>
      <c r="L163" s="5"/>
      <c r="M163" s="5"/>
      <c r="N163" s="5"/>
    </row>
    <row r="164" spans="1:14" ht="19.5" customHeight="1" thickBot="1" x14ac:dyDescent="0.25">
      <c r="A164" s="1797" t="s">
        <v>192</v>
      </c>
      <c r="B164" s="1798"/>
      <c r="C164" s="1798"/>
      <c r="D164" s="1798"/>
      <c r="E164" s="1798"/>
      <c r="F164" s="1798"/>
      <c r="G164" s="1798"/>
      <c r="H164" s="1798"/>
      <c r="I164" s="1798"/>
      <c r="J164" s="1798"/>
      <c r="K164" s="1799"/>
      <c r="L164" s="5"/>
      <c r="M164" s="5"/>
      <c r="N164" s="5"/>
    </row>
    <row r="165" spans="1:14" ht="15" x14ac:dyDescent="0.25">
      <c r="A165" s="978"/>
      <c r="B165" s="548"/>
      <c r="C165" s="925"/>
      <c r="D165" s="646"/>
      <c r="E165" s="959"/>
      <c r="F165" s="51"/>
      <c r="G165" s="51"/>
      <c r="H165" s="51"/>
      <c r="I165" s="51"/>
      <c r="J165" s="599">
        <v>3310</v>
      </c>
      <c r="K165" s="592"/>
      <c r="L165" s="5"/>
      <c r="M165" s="5"/>
      <c r="N165" s="5"/>
    </row>
    <row r="166" spans="1:14" ht="15" x14ac:dyDescent="0.25">
      <c r="A166" s="573"/>
      <c r="B166" s="549"/>
      <c r="C166" s="574"/>
      <c r="D166" s="912"/>
      <c r="E166" s="575"/>
      <c r="F166" s="51"/>
      <c r="G166" s="51"/>
      <c r="H166" s="51"/>
      <c r="I166" s="51"/>
      <c r="J166" s="600">
        <f>(J165-2200)*120%</f>
        <v>1332</v>
      </c>
      <c r="K166" s="579"/>
      <c r="L166" s="5"/>
      <c r="M166" s="5"/>
      <c r="N166" s="5"/>
    </row>
    <row r="167" spans="1:14" ht="35.25" customHeight="1" x14ac:dyDescent="0.2">
      <c r="A167" s="1955" t="s">
        <v>48</v>
      </c>
      <c r="B167" s="1956"/>
      <c r="C167" s="1957" t="s">
        <v>91</v>
      </c>
      <c r="D167" s="1958"/>
      <c r="E167" s="1958"/>
      <c r="F167" s="1958"/>
      <c r="G167" s="1958"/>
      <c r="H167" s="1959"/>
      <c r="I167" s="574">
        <v>2</v>
      </c>
      <c r="J167" s="326">
        <v>1330</v>
      </c>
      <c r="K167" s="575"/>
      <c r="L167" s="5"/>
      <c r="M167" s="5"/>
      <c r="N167" s="5"/>
    </row>
    <row r="168" spans="1:14" ht="15" x14ac:dyDescent="0.2">
      <c r="A168" s="573"/>
      <c r="B168" s="1091"/>
      <c r="C168" s="549"/>
      <c r="D168" s="913"/>
      <c r="E168" s="575"/>
      <c r="F168" s="574"/>
      <c r="G168" s="913"/>
      <c r="H168" s="575"/>
      <c r="I168" s="574"/>
      <c r="J168" s="578">
        <v>3520</v>
      </c>
      <c r="K168" s="579"/>
      <c r="L168" s="5"/>
      <c r="M168" s="5"/>
      <c r="N168" s="5"/>
    </row>
    <row r="169" spans="1:14" ht="15" x14ac:dyDescent="0.2">
      <c r="A169" s="573"/>
      <c r="B169" s="1091"/>
      <c r="C169" s="549"/>
      <c r="D169" s="912"/>
      <c r="E169" s="575"/>
      <c r="F169" s="574"/>
      <c r="G169" s="912"/>
      <c r="H169" s="575"/>
      <c r="I169" s="574"/>
      <c r="J169" s="600">
        <f>(J168-2200)*120%</f>
        <v>1584</v>
      </c>
      <c r="K169" s="579"/>
      <c r="L169" s="5"/>
      <c r="M169" s="5"/>
      <c r="N169" s="5"/>
    </row>
    <row r="170" spans="1:14" ht="40.5" customHeight="1" x14ac:dyDescent="0.2">
      <c r="A170" s="1955" t="s">
        <v>44</v>
      </c>
      <c r="B170" s="1956"/>
      <c r="C170" s="1957" t="s">
        <v>74</v>
      </c>
      <c r="D170" s="1958"/>
      <c r="E170" s="1958"/>
      <c r="F170" s="1958"/>
      <c r="G170" s="1958"/>
      <c r="H170" s="1959"/>
      <c r="I170" s="574">
        <v>2</v>
      </c>
      <c r="J170" s="326">
        <v>1580</v>
      </c>
      <c r="K170" s="575"/>
      <c r="L170" s="5"/>
      <c r="M170" s="5"/>
      <c r="N170" s="5"/>
    </row>
    <row r="171" spans="1:14" ht="15" x14ac:dyDescent="0.2">
      <c r="A171" s="573"/>
      <c r="B171" s="1091"/>
      <c r="C171" s="549"/>
      <c r="D171" s="582"/>
      <c r="E171" s="575"/>
      <c r="F171" s="574"/>
      <c r="G171" s="582"/>
      <c r="H171" s="575"/>
      <c r="I171" s="574"/>
      <c r="J171" s="580"/>
      <c r="K171" s="1536">
        <v>3870</v>
      </c>
      <c r="L171" s="5"/>
      <c r="M171" s="5"/>
      <c r="N171" s="5"/>
    </row>
    <row r="172" spans="1:14" ht="15.75" thickBot="1" x14ac:dyDescent="0.25">
      <c r="A172" s="976"/>
      <c r="B172" s="1092"/>
      <c r="C172" s="919"/>
      <c r="D172" s="945"/>
      <c r="E172" s="977"/>
      <c r="F172" s="586"/>
      <c r="G172" s="945"/>
      <c r="H172" s="977"/>
      <c r="I172" s="586"/>
      <c r="J172" s="580"/>
      <c r="K172" s="600">
        <f>(K171-2200)*120%</f>
        <v>2004</v>
      </c>
      <c r="L172" s="5"/>
      <c r="M172" s="5"/>
      <c r="N172" s="5"/>
    </row>
    <row r="173" spans="1:14" ht="40.5" customHeight="1" thickBot="1" x14ac:dyDescent="0.25">
      <c r="A173" s="1835" t="s">
        <v>243</v>
      </c>
      <c r="B173" s="1903"/>
      <c r="C173" s="1904" t="s">
        <v>245</v>
      </c>
      <c r="D173" s="1838"/>
      <c r="E173" s="1838"/>
      <c r="F173" s="1838"/>
      <c r="G173" s="1838"/>
      <c r="H173" s="1839"/>
      <c r="I173" s="931">
        <v>1</v>
      </c>
      <c r="J173" s="582"/>
      <c r="K173" s="595">
        <v>2000</v>
      </c>
      <c r="L173" s="5"/>
      <c r="M173" s="5"/>
      <c r="N173" s="5"/>
    </row>
    <row r="174" spans="1:14" ht="15" x14ac:dyDescent="0.2">
      <c r="A174" s="1093"/>
      <c r="B174" s="1094"/>
      <c r="C174" s="548"/>
      <c r="D174" s="646"/>
      <c r="E174" s="959"/>
      <c r="F174" s="925"/>
      <c r="G174" s="646"/>
      <c r="H174" s="959"/>
      <c r="I174" s="925"/>
      <c r="J174" s="580"/>
      <c r="K174" s="579">
        <v>4140</v>
      </c>
      <c r="L174" s="5"/>
      <c r="M174" s="5"/>
      <c r="N174" s="5"/>
    </row>
    <row r="175" spans="1:14" ht="15" x14ac:dyDescent="0.2">
      <c r="A175" s="573"/>
      <c r="B175" s="1091"/>
      <c r="C175" s="549"/>
      <c r="D175" s="582"/>
      <c r="E175" s="593"/>
      <c r="F175" s="574"/>
      <c r="G175" s="582"/>
      <c r="H175" s="593"/>
      <c r="I175" s="574"/>
      <c r="J175" s="580"/>
      <c r="K175" s="600">
        <f>(K174-2200)*120%</f>
        <v>2328</v>
      </c>
      <c r="L175" s="5"/>
      <c r="M175" s="5"/>
      <c r="N175" s="5"/>
    </row>
    <row r="176" spans="1:14" ht="37.5" customHeight="1" x14ac:dyDescent="0.2">
      <c r="A176" s="1955" t="s">
        <v>28</v>
      </c>
      <c r="B176" s="1956"/>
      <c r="C176" s="1957" t="s">
        <v>246</v>
      </c>
      <c r="D176" s="1958"/>
      <c r="E176" s="1958"/>
      <c r="F176" s="1958"/>
      <c r="G176" s="1958"/>
      <c r="H176" s="1959"/>
      <c r="I176" s="574">
        <v>1</v>
      </c>
      <c r="J176" s="582"/>
      <c r="K176" s="595">
        <v>2330</v>
      </c>
      <c r="L176" s="5"/>
      <c r="M176" s="5"/>
      <c r="N176" s="5"/>
    </row>
    <row r="177" spans="1:14" ht="15" x14ac:dyDescent="0.2">
      <c r="A177" s="573"/>
      <c r="B177" s="1091"/>
      <c r="C177" s="549"/>
      <c r="D177" s="582"/>
      <c r="E177" s="575"/>
      <c r="F177" s="574"/>
      <c r="G177" s="582"/>
      <c r="H177" s="575"/>
      <c r="I177" s="574"/>
      <c r="J177" s="580"/>
      <c r="K177" s="579">
        <v>4480</v>
      </c>
      <c r="L177" s="5"/>
      <c r="M177" s="5"/>
      <c r="N177" s="5"/>
    </row>
    <row r="178" spans="1:14" ht="15.75" thickBot="1" x14ac:dyDescent="0.25">
      <c r="A178" s="976"/>
      <c r="B178" s="1092"/>
      <c r="C178" s="919"/>
      <c r="D178" s="945"/>
      <c r="E178" s="977"/>
      <c r="F178" s="586"/>
      <c r="G178" s="945"/>
      <c r="H178" s="977"/>
      <c r="I178" s="586"/>
      <c r="J178" s="580"/>
      <c r="K178" s="600">
        <f>(K177-2200)*120%</f>
        <v>2736</v>
      </c>
      <c r="L178" s="5"/>
      <c r="M178" s="5"/>
      <c r="N178" s="5"/>
    </row>
    <row r="179" spans="1:14" ht="36" customHeight="1" thickBot="1" x14ac:dyDescent="0.25">
      <c r="A179" s="1835" t="s">
        <v>133</v>
      </c>
      <c r="B179" s="1903"/>
      <c r="C179" s="1904" t="s">
        <v>134</v>
      </c>
      <c r="D179" s="1838"/>
      <c r="E179" s="1838"/>
      <c r="F179" s="1838"/>
      <c r="G179" s="1838"/>
      <c r="H179" s="1839"/>
      <c r="I179" s="931"/>
      <c r="J179" s="582"/>
      <c r="K179" s="595">
        <v>2740</v>
      </c>
      <c r="L179" s="5"/>
      <c r="M179" s="5"/>
      <c r="N179" s="5"/>
    </row>
    <row r="180" spans="1:14" ht="15" x14ac:dyDescent="0.2">
      <c r="A180" s="1093"/>
      <c r="B180" s="1094"/>
      <c r="C180" s="548"/>
      <c r="D180" s="646"/>
      <c r="E180" s="959"/>
      <c r="F180" s="925"/>
      <c r="G180" s="646"/>
      <c r="H180" s="959"/>
      <c r="I180" s="925"/>
      <c r="J180" s="580">
        <v>4100</v>
      </c>
      <c r="K180" s="579"/>
      <c r="L180" s="5"/>
      <c r="M180" s="5"/>
      <c r="N180" s="5"/>
    </row>
    <row r="181" spans="1:14" ht="15" x14ac:dyDescent="0.2">
      <c r="A181" s="573"/>
      <c r="B181" s="1091"/>
      <c r="C181" s="549"/>
      <c r="D181" s="912"/>
      <c r="E181" s="593"/>
      <c r="F181" s="574"/>
      <c r="G181" s="912"/>
      <c r="H181" s="593"/>
      <c r="I181" s="574"/>
      <c r="J181" s="600">
        <f>(J180-2200)*120%</f>
        <v>2280</v>
      </c>
      <c r="K181" s="594"/>
      <c r="L181" s="5"/>
      <c r="M181" s="5"/>
      <c r="N181" s="5"/>
    </row>
    <row r="182" spans="1:14" ht="38.25" customHeight="1" thickBot="1" x14ac:dyDescent="0.25">
      <c r="A182" s="1950" t="s">
        <v>34</v>
      </c>
      <c r="B182" s="1951"/>
      <c r="C182" s="1952" t="s">
        <v>179</v>
      </c>
      <c r="D182" s="1953"/>
      <c r="E182" s="1953"/>
      <c r="F182" s="1953"/>
      <c r="G182" s="1953"/>
      <c r="H182" s="1954"/>
      <c r="I182" s="885">
        <v>2</v>
      </c>
      <c r="J182" s="329">
        <v>2280</v>
      </c>
      <c r="K182" s="589"/>
      <c r="L182" s="5"/>
      <c r="M182" s="5"/>
      <c r="N182" s="5"/>
    </row>
    <row r="183" spans="1:14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 x14ac:dyDescent="0.25">
      <c r="A184" s="1854" t="s">
        <v>2</v>
      </c>
      <c r="B184" s="1854"/>
      <c r="C184" s="1854"/>
      <c r="D184" s="1854"/>
      <c r="E184" s="1854"/>
      <c r="F184" s="1854"/>
      <c r="G184" s="1854"/>
      <c r="H184" s="1854"/>
      <c r="I184" s="1854"/>
      <c r="J184" s="1854"/>
      <c r="K184" s="1854"/>
      <c r="L184" s="1854"/>
      <c r="M184" s="5"/>
      <c r="N184" s="5"/>
    </row>
    <row r="185" spans="1:14" ht="15" customHeight="1" x14ac:dyDescent="0.25">
      <c r="A185" s="1855" t="s">
        <v>98</v>
      </c>
      <c r="B185" s="1855"/>
      <c r="C185" s="1855"/>
      <c r="D185" s="1855"/>
      <c r="E185" s="1855"/>
      <c r="F185" s="1855"/>
      <c r="G185" s="1855"/>
      <c r="H185" s="1855"/>
      <c r="I185" s="1855"/>
      <c r="J185" s="1855"/>
      <c r="K185" s="1855"/>
      <c r="L185" s="1855"/>
      <c r="M185" s="5"/>
      <c r="N185" s="5"/>
    </row>
    <row r="186" spans="1:14" ht="15.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15"/>
      <c r="L186" s="15"/>
      <c r="M186" s="5"/>
      <c r="N186" s="5"/>
    </row>
    <row r="187" spans="1:14" ht="15.75" x14ac:dyDescent="0.25">
      <c r="A187" s="8"/>
      <c r="B187" s="8" t="s">
        <v>248</v>
      </c>
      <c r="C187" s="8"/>
      <c r="D187" s="7"/>
      <c r="E187" s="7"/>
      <c r="F187" s="7"/>
      <c r="G187" s="7"/>
      <c r="H187" s="7"/>
      <c r="I187" s="7"/>
      <c r="J187" s="7"/>
      <c r="K187" s="5"/>
      <c r="L187" s="5"/>
      <c r="M187" s="5"/>
      <c r="N187" s="5"/>
    </row>
    <row r="188" spans="1:14" ht="15.75" x14ac:dyDescent="0.25">
      <c r="A188" s="8"/>
      <c r="B188" s="8" t="s">
        <v>247</v>
      </c>
      <c r="C188" s="8"/>
      <c r="D188" s="7"/>
      <c r="E188" s="7"/>
      <c r="F188" s="7"/>
      <c r="G188" s="7"/>
      <c r="H188" s="7"/>
      <c r="I188" s="7"/>
      <c r="J188" s="7"/>
      <c r="K188" s="5"/>
      <c r="L188" s="5"/>
      <c r="M188" s="5"/>
      <c r="N188" s="5"/>
    </row>
    <row r="189" spans="1:14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</sheetData>
  <mergeCells count="80">
    <mergeCell ref="D12:F12"/>
    <mergeCell ref="AL83:AO83"/>
    <mergeCell ref="AC94:AC96"/>
    <mergeCell ref="O83:S83"/>
    <mergeCell ref="T83:W83"/>
    <mergeCell ref="Y83:AB83"/>
    <mergeCell ref="AD83:AG83"/>
    <mergeCell ref="AH83:AK83"/>
    <mergeCell ref="A15:N15"/>
    <mergeCell ref="M12:N12"/>
    <mergeCell ref="A72:L72"/>
    <mergeCell ref="G12:H12"/>
    <mergeCell ref="I12:J12"/>
    <mergeCell ref="K12:L12"/>
    <mergeCell ref="A45:N45"/>
    <mergeCell ref="A14:N14"/>
    <mergeCell ref="A147:L147"/>
    <mergeCell ref="B141:L141"/>
    <mergeCell ref="M75:N75"/>
    <mergeCell ref="A78:N78"/>
    <mergeCell ref="A77:N77"/>
    <mergeCell ref="B143:L143"/>
    <mergeCell ref="A146:L146"/>
    <mergeCell ref="A133:L133"/>
    <mergeCell ref="A138:L138"/>
    <mergeCell ref="A131:L131"/>
    <mergeCell ref="B142:L142"/>
    <mergeCell ref="A36:L36"/>
    <mergeCell ref="A71:L71"/>
    <mergeCell ref="A69:L69"/>
    <mergeCell ref="A16:N16"/>
    <mergeCell ref="G75:H75"/>
    <mergeCell ref="I75:J75"/>
    <mergeCell ref="B75:B76"/>
    <mergeCell ref="C75:C76"/>
    <mergeCell ref="D75:F75"/>
    <mergeCell ref="A8:N8"/>
    <mergeCell ref="A139:L139"/>
    <mergeCell ref="B140:L140"/>
    <mergeCell ref="A149:L149"/>
    <mergeCell ref="K75:L75"/>
    <mergeCell ref="B144:L144"/>
    <mergeCell ref="A113:N113"/>
    <mergeCell ref="B145:L145"/>
    <mergeCell ref="A104:L104"/>
    <mergeCell ref="A75:A76"/>
    <mergeCell ref="A9:N9"/>
    <mergeCell ref="A10:N10"/>
    <mergeCell ref="A148:L148"/>
    <mergeCell ref="A64:L64"/>
    <mergeCell ref="A70:L70"/>
    <mergeCell ref="A73:L73"/>
    <mergeCell ref="A185:L185"/>
    <mergeCell ref="A184:L184"/>
    <mergeCell ref="A170:B170"/>
    <mergeCell ref="C170:H170"/>
    <mergeCell ref="C173:H173"/>
    <mergeCell ref="A182:B182"/>
    <mergeCell ref="C182:H182"/>
    <mergeCell ref="A173:B173"/>
    <mergeCell ref="A179:B179"/>
    <mergeCell ref="C179:H179"/>
    <mergeCell ref="A176:B176"/>
    <mergeCell ref="C176:H176"/>
    <mergeCell ref="A150:L150"/>
    <mergeCell ref="A155:L155"/>
    <mergeCell ref="C167:H167"/>
    <mergeCell ref="A157:L157"/>
    <mergeCell ref="A153:L153"/>
    <mergeCell ref="A151:L151"/>
    <mergeCell ref="A152:L152"/>
    <mergeCell ref="A164:K164"/>
    <mergeCell ref="A167:B167"/>
    <mergeCell ref="A158:L158"/>
    <mergeCell ref="A156:L156"/>
    <mergeCell ref="A154:L154"/>
    <mergeCell ref="A159:L159"/>
    <mergeCell ref="A162:B163"/>
    <mergeCell ref="C162:H163"/>
    <mergeCell ref="I162:I16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00"/>
  <sheetViews>
    <sheetView tabSelected="1" topLeftCell="A10" zoomScaleNormal="100" workbookViewId="0">
      <selection activeCell="N45" sqref="N45"/>
    </sheetView>
  </sheetViews>
  <sheetFormatPr defaultRowHeight="12.75" x14ac:dyDescent="0.2"/>
  <cols>
    <col min="1" max="1" width="12.28515625" customWidth="1"/>
    <col min="2" max="2" width="23.7109375" customWidth="1"/>
    <col min="3" max="3" width="6.85546875" hidden="1" customWidth="1"/>
    <col min="4" max="4" width="7.28515625" hidden="1" customWidth="1"/>
    <col min="5" max="5" width="7.7109375" hidden="1" customWidth="1"/>
    <col min="6" max="8" width="7.7109375" customWidth="1"/>
    <col min="9" max="9" width="7.85546875" customWidth="1"/>
    <col min="10" max="10" width="10.5703125" customWidth="1"/>
    <col min="11" max="11" width="9" customWidth="1"/>
    <col min="12" max="12" width="10.28515625" customWidth="1"/>
    <col min="13" max="13" width="7.85546875" customWidth="1"/>
    <col min="14" max="14" width="10" customWidth="1"/>
    <col min="15" max="15" width="8.28515625" customWidth="1"/>
    <col min="16" max="16" width="10.7109375" customWidth="1"/>
    <col min="17" max="17" width="10.140625" bestFit="1" customWidth="1"/>
  </cols>
  <sheetData>
    <row r="1" spans="1:20" ht="14.25" x14ac:dyDescent="0.2">
      <c r="A1" s="5"/>
      <c r="B1" s="5"/>
      <c r="C1" s="5"/>
      <c r="D1" s="5"/>
      <c r="E1" s="5"/>
      <c r="F1" s="5"/>
      <c r="G1" s="5"/>
      <c r="H1" s="5"/>
      <c r="I1" s="5"/>
      <c r="J1" s="5"/>
      <c r="L1" s="1683" t="s">
        <v>314</v>
      </c>
      <c r="M1" s="1683"/>
      <c r="N1" s="1683"/>
      <c r="O1" s="1683"/>
      <c r="P1" s="1683"/>
      <c r="Q1" s="1683"/>
      <c r="R1" s="1683"/>
      <c r="S1" s="1683"/>
      <c r="T1" s="1683"/>
    </row>
    <row r="2" spans="1:2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1678" t="s">
        <v>316</v>
      </c>
      <c r="L2" s="1678"/>
      <c r="M2" s="1678"/>
      <c r="N2" s="1678"/>
      <c r="O2" s="1678"/>
      <c r="P2" s="1678"/>
      <c r="Q2" s="1678"/>
      <c r="R2" s="1678"/>
      <c r="S2" s="1679"/>
      <c r="T2" s="1679"/>
    </row>
    <row r="3" spans="1:20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1834" t="s">
        <v>315</v>
      </c>
      <c r="L3" s="1834"/>
      <c r="M3" s="1834"/>
      <c r="N3" s="1834"/>
      <c r="O3" s="1834"/>
      <c r="P3" s="1834"/>
      <c r="Q3" s="1678"/>
      <c r="R3" s="1678"/>
      <c r="S3" s="1680"/>
      <c r="T3" s="1680"/>
    </row>
    <row r="4" spans="1:2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1678" t="s">
        <v>317</v>
      </c>
      <c r="L4" s="1678"/>
      <c r="M4" s="1678"/>
      <c r="N4" s="1678"/>
      <c r="O4" s="1678"/>
      <c r="P4" s="1678"/>
      <c r="Q4" s="1678"/>
      <c r="R4" s="1678"/>
      <c r="S4" s="1679"/>
      <c r="T4" s="1679"/>
    </row>
    <row r="5" spans="1:2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1834" t="s">
        <v>318</v>
      </c>
      <c r="L5" s="1834"/>
      <c r="M5" s="1834"/>
      <c r="N5" s="1834"/>
      <c r="O5" s="1834"/>
      <c r="P5" s="1834"/>
      <c r="Q5" s="1678"/>
      <c r="R5" s="1678"/>
      <c r="S5" s="1679"/>
      <c r="T5" s="1679"/>
    </row>
    <row r="6" spans="1:20" ht="17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M6" s="5"/>
      <c r="N6" s="5"/>
      <c r="O6" s="5"/>
      <c r="P6" s="7"/>
    </row>
    <row r="7" spans="1:20" ht="0.75" hidden="1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M7" s="5"/>
      <c r="N7" s="5"/>
      <c r="O7" s="5"/>
      <c r="P7" s="7"/>
    </row>
    <row r="8" spans="1:20" ht="13.5" hidden="1" customHeight="1" x14ac:dyDescent="0.25">
      <c r="A8" s="14"/>
      <c r="B8" s="8"/>
      <c r="C8" s="8"/>
      <c r="D8" s="8"/>
      <c r="E8" s="8"/>
      <c r="F8" s="8"/>
      <c r="G8" s="8"/>
      <c r="H8" s="8"/>
      <c r="I8" s="8"/>
      <c r="J8" s="8"/>
      <c r="K8" s="8" t="s">
        <v>33</v>
      </c>
      <c r="L8" s="8"/>
      <c r="M8" s="5"/>
      <c r="N8" s="5"/>
      <c r="O8" s="5"/>
      <c r="P8" s="5"/>
    </row>
    <row r="9" spans="1:20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  <c r="O9" s="1875"/>
      <c r="P9" s="1875"/>
    </row>
    <row r="10" spans="1:20" ht="16.5" x14ac:dyDescent="0.25">
      <c r="A10" s="1875" t="s">
        <v>343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  <c r="O10" s="1875"/>
      <c r="P10" s="1875"/>
    </row>
    <row r="11" spans="1:20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  <c r="O11" s="1875"/>
      <c r="P11" s="1875"/>
    </row>
    <row r="12" spans="1:20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20"/>
      <c r="P12" s="1420"/>
    </row>
    <row r="13" spans="1:20" ht="16.5" thickBot="1" x14ac:dyDescent="0.3">
      <c r="A13" s="1874" t="s">
        <v>342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  <c r="O13" s="1874"/>
      <c r="P13" s="1874"/>
    </row>
    <row r="14" spans="1:20" ht="47.25" customHeight="1" thickBot="1" x14ac:dyDescent="0.25">
      <c r="A14" s="1781" t="s">
        <v>20</v>
      </c>
      <c r="B14" s="1783" t="s">
        <v>21</v>
      </c>
      <c r="C14" s="1791" t="s">
        <v>326</v>
      </c>
      <c r="D14" s="1790"/>
      <c r="E14" s="1792"/>
      <c r="F14" s="1791" t="s">
        <v>339</v>
      </c>
      <c r="G14" s="1790"/>
      <c r="H14" s="1792"/>
      <c r="I14" s="1791" t="s">
        <v>84</v>
      </c>
      <c r="J14" s="1792"/>
      <c r="K14" s="1787" t="s">
        <v>162</v>
      </c>
      <c r="L14" s="1789"/>
      <c r="M14" s="1790" t="s">
        <v>163</v>
      </c>
      <c r="N14" s="1792"/>
      <c r="O14" s="1793" t="s">
        <v>180</v>
      </c>
      <c r="P14" s="1792"/>
    </row>
    <row r="15" spans="1:20" ht="57.6" customHeight="1" thickBot="1" x14ac:dyDescent="0.25">
      <c r="A15" s="1782"/>
      <c r="B15" s="1784"/>
      <c r="C15" s="22" t="s">
        <v>27</v>
      </c>
      <c r="D15" s="23" t="s">
        <v>26</v>
      </c>
      <c r="E15" s="24" t="s">
        <v>189</v>
      </c>
      <c r="F15" s="22" t="s">
        <v>27</v>
      </c>
      <c r="G15" s="23" t="s">
        <v>26</v>
      </c>
      <c r="H15" s="24" t="s">
        <v>189</v>
      </c>
      <c r="I15" s="333" t="s">
        <v>23</v>
      </c>
      <c r="J15" s="24" t="s">
        <v>189</v>
      </c>
      <c r="K15" s="22" t="s">
        <v>23</v>
      </c>
      <c r="L15" s="24" t="s">
        <v>189</v>
      </c>
      <c r="M15" s="333" t="s">
        <v>23</v>
      </c>
      <c r="N15" s="24" t="s">
        <v>189</v>
      </c>
      <c r="O15" s="333" t="s">
        <v>23</v>
      </c>
      <c r="P15" s="24" t="s">
        <v>189</v>
      </c>
    </row>
    <row r="16" spans="1:20" ht="24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8"/>
      <c r="O16" s="1828"/>
      <c r="P16" s="1829"/>
    </row>
    <row r="17" spans="1:18" ht="29.25" customHeight="1" thickBot="1" x14ac:dyDescent="0.25">
      <c r="A17" s="1804" t="s">
        <v>30</v>
      </c>
      <c r="B17" s="1805"/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5"/>
      <c r="O17" s="1805"/>
      <c r="P17" s="1806"/>
    </row>
    <row r="18" spans="1:18" ht="71.45" hidden="1" customHeight="1" thickBot="1" x14ac:dyDescent="0.25">
      <c r="A18" s="584" t="s">
        <v>46</v>
      </c>
      <c r="B18" s="585" t="s">
        <v>89</v>
      </c>
      <c r="C18" s="407"/>
      <c r="D18" s="361"/>
      <c r="E18" s="360"/>
      <c r="F18" s="407">
        <f>расч_2_пол.2020_профс_Лайт!D18</f>
        <v>1980</v>
      </c>
      <c r="G18" s="407">
        <f>расч_2_пол.2020_профс_Лайт!E18</f>
        <v>2670</v>
      </c>
      <c r="H18" s="407">
        <f>расч_2_пол.2020_профс_Лайт!F18</f>
        <v>1590</v>
      </c>
      <c r="I18" s="407">
        <f>расч_2_пол.2020_профс_Лайт!G18</f>
        <v>1600</v>
      </c>
      <c r="J18" s="407">
        <f>расч_2_пол.2020_профс_Лайт!H18</f>
        <v>1270</v>
      </c>
      <c r="K18" s="407">
        <f>расч_2_пол.2020_профс_Лайт!I18</f>
        <v>1730</v>
      </c>
      <c r="L18" s="407">
        <f>расч_2_пол.2020_профс_Лайт!J18</f>
        <v>1340</v>
      </c>
      <c r="M18" s="407">
        <f>расч_2_пол.2020_профс_Лайт!K18</f>
        <v>1760</v>
      </c>
      <c r="N18" s="407">
        <f>расч_2_пол.2020_профс_Лайт!L18</f>
        <v>1360</v>
      </c>
      <c r="O18" s="407">
        <f>расч_2_пол.2020_профс_Лайт!M18</f>
        <v>1880</v>
      </c>
      <c r="P18" s="1256">
        <f>расч_2_пол.2020_профс_Лайт!N18</f>
        <v>1470</v>
      </c>
      <c r="Q18" s="1734"/>
    </row>
    <row r="19" spans="1:18" ht="63" customHeight="1" thickBot="1" x14ac:dyDescent="0.25">
      <c r="A19" s="584" t="s">
        <v>44</v>
      </c>
      <c r="B19" s="585" t="s">
        <v>88</v>
      </c>
      <c r="C19" s="407"/>
      <c r="D19" s="361"/>
      <c r="E19" s="360"/>
      <c r="F19" s="407">
        <f>расч_2_пол.2020_профс_Лайт!D25</f>
        <v>2100</v>
      </c>
      <c r="G19" s="407">
        <f>расч_2_пол.2020_профс_Лайт!E25</f>
        <v>2470</v>
      </c>
      <c r="H19" s="407">
        <f>расч_2_пол.2020_профс_Лайт!F25</f>
        <v>1590</v>
      </c>
      <c r="I19" s="407">
        <f>расч_2_пол.2020_профс_Лайт!G25</f>
        <v>1700</v>
      </c>
      <c r="J19" s="407">
        <f>расч_2_пол.2020_профс_Лайт!H25</f>
        <v>1270</v>
      </c>
      <c r="K19" s="407">
        <f>расч_2_пол.2020_профс_Лайт!I25</f>
        <v>1850</v>
      </c>
      <c r="L19" s="407">
        <f>расч_2_пол.2020_профс_Лайт!J25</f>
        <v>1340</v>
      </c>
      <c r="M19" s="407">
        <f>расч_2_пол.2020_профс_Лайт!K25</f>
        <v>1870</v>
      </c>
      <c r="N19" s="407">
        <f>расч_2_пол.2020_профс_Лайт!L25</f>
        <v>1400</v>
      </c>
      <c r="O19" s="407">
        <f>расч_2_пол.2020_профс_Лайт!M25</f>
        <v>1990</v>
      </c>
      <c r="P19" s="1256">
        <f>расч_2_пол.2020_профс_Лайт!N25</f>
        <v>1700</v>
      </c>
      <c r="Q19" s="1734"/>
    </row>
    <row r="20" spans="1:18" ht="49.5" hidden="1" customHeight="1" thickBot="1" x14ac:dyDescent="0.25">
      <c r="A20" s="1781" t="s">
        <v>20</v>
      </c>
      <c r="B20" s="1783" t="s">
        <v>21</v>
      </c>
      <c r="C20" s="1791" t="s">
        <v>52</v>
      </c>
      <c r="D20" s="1790"/>
      <c r="E20" s="1792"/>
      <c r="F20" s="1791" t="s">
        <v>52</v>
      </c>
      <c r="G20" s="1790"/>
      <c r="H20" s="1792"/>
      <c r="I20" s="1791" t="s">
        <v>84</v>
      </c>
      <c r="J20" s="1792"/>
      <c r="K20" s="1787" t="s">
        <v>162</v>
      </c>
      <c r="L20" s="1789"/>
      <c r="M20" s="1790" t="s">
        <v>163</v>
      </c>
      <c r="N20" s="1792"/>
      <c r="O20" s="1793" t="s">
        <v>180</v>
      </c>
      <c r="P20" s="1792"/>
    </row>
    <row r="21" spans="1:18" ht="55.5" hidden="1" customHeight="1" thickBot="1" x14ac:dyDescent="0.25">
      <c r="A21" s="1782"/>
      <c r="B21" s="1784"/>
      <c r="C21" s="22" t="s">
        <v>27</v>
      </c>
      <c r="D21" s="23" t="s">
        <v>26</v>
      </c>
      <c r="E21" s="24" t="s">
        <v>189</v>
      </c>
      <c r="F21" s="1728" t="s">
        <v>27</v>
      </c>
      <c r="G21" s="1081" t="s">
        <v>26</v>
      </c>
      <c r="H21" s="1729" t="s">
        <v>189</v>
      </c>
      <c r="I21" s="1767" t="s">
        <v>23</v>
      </c>
      <c r="J21" s="1081" t="s">
        <v>189</v>
      </c>
      <c r="K21" s="333" t="s">
        <v>23</v>
      </c>
      <c r="L21" s="24" t="s">
        <v>189</v>
      </c>
      <c r="M21" s="333" t="s">
        <v>23</v>
      </c>
      <c r="N21" s="24" t="s">
        <v>189</v>
      </c>
      <c r="O21" s="333" t="s">
        <v>23</v>
      </c>
      <c r="P21" s="24" t="s">
        <v>189</v>
      </c>
    </row>
    <row r="22" spans="1:18" ht="53.25" hidden="1" customHeight="1" thickBot="1" x14ac:dyDescent="0.25">
      <c r="A22" s="1733" t="s">
        <v>243</v>
      </c>
      <c r="B22" s="585" t="s">
        <v>241</v>
      </c>
      <c r="C22" s="407"/>
      <c r="D22" s="361"/>
      <c r="E22" s="360"/>
      <c r="F22" s="1723"/>
      <c r="G22" s="1256">
        <v>2100</v>
      </c>
      <c r="H22" s="1498">
        <v>1590</v>
      </c>
      <c r="I22" s="1723"/>
      <c r="J22" s="1256">
        <v>1270</v>
      </c>
      <c r="K22" s="1498"/>
      <c r="L22" s="407">
        <v>1340</v>
      </c>
      <c r="M22" s="361"/>
      <c r="N22" s="360">
        <v>1400</v>
      </c>
      <c r="O22" s="407"/>
      <c r="P22" s="362">
        <v>1700</v>
      </c>
    </row>
    <row r="23" spans="1:18" ht="53.25" hidden="1" customHeight="1" thickBot="1" x14ac:dyDescent="0.25">
      <c r="A23" s="1733" t="s">
        <v>242</v>
      </c>
      <c r="B23" s="585" t="s">
        <v>68</v>
      </c>
      <c r="C23" s="407"/>
      <c r="D23" s="361"/>
      <c r="E23" s="360"/>
      <c r="F23" s="1723"/>
      <c r="G23" s="1256">
        <v>2470</v>
      </c>
      <c r="H23" s="1498">
        <v>1590</v>
      </c>
      <c r="I23" s="1723"/>
      <c r="J23" s="1256">
        <v>1270</v>
      </c>
      <c r="K23" s="1498"/>
      <c r="L23" s="407">
        <v>1340</v>
      </c>
      <c r="M23" s="361"/>
      <c r="N23" s="360">
        <v>1400</v>
      </c>
      <c r="O23" s="407"/>
      <c r="P23" s="362">
        <v>1700</v>
      </c>
    </row>
    <row r="24" spans="1:18" ht="93" hidden="1" customHeight="1" thickBot="1" x14ac:dyDescent="0.25">
      <c r="A24" s="1724" t="s">
        <v>203</v>
      </c>
      <c r="B24" s="1569" t="s">
        <v>61</v>
      </c>
      <c r="C24" s="1262"/>
      <c r="D24" s="1414"/>
      <c r="E24" s="1759"/>
      <c r="F24" s="1764"/>
      <c r="G24" s="1766">
        <f>F19</f>
        <v>2100</v>
      </c>
      <c r="H24" s="1765"/>
      <c r="I24" s="1764"/>
      <c r="J24" s="1766"/>
      <c r="K24" s="1765"/>
      <c r="L24" s="1262"/>
      <c r="M24" s="1414"/>
      <c r="N24" s="1759"/>
      <c r="O24" s="1262"/>
      <c r="P24" s="1475"/>
    </row>
    <row r="25" spans="1:18" ht="27" hidden="1" customHeight="1" thickBot="1" x14ac:dyDescent="0.25">
      <c r="A25" s="1872" t="s">
        <v>54</v>
      </c>
      <c r="B25" s="1873"/>
      <c r="C25" s="1873"/>
      <c r="D25" s="1873"/>
      <c r="E25" s="1873"/>
      <c r="F25" s="1873"/>
      <c r="G25" s="1873"/>
      <c r="H25" s="1873"/>
      <c r="I25" s="1873"/>
      <c r="J25" s="1873"/>
      <c r="K25" s="1873"/>
      <c r="L25" s="1873"/>
      <c r="M25" s="1873"/>
      <c r="N25" s="1873"/>
      <c r="O25" s="1731"/>
      <c r="P25" s="1529"/>
    </row>
    <row r="26" spans="1:18" ht="66" hidden="1" customHeight="1" thickBot="1" x14ac:dyDescent="0.25">
      <c r="A26" s="584" t="s">
        <v>51</v>
      </c>
      <c r="B26" s="585" t="s">
        <v>166</v>
      </c>
      <c r="C26" s="407"/>
      <c r="D26" s="361"/>
      <c r="E26" s="360"/>
      <c r="F26" s="407">
        <v>2800</v>
      </c>
      <c r="G26" s="361">
        <v>3900</v>
      </c>
      <c r="H26" s="360">
        <v>1850</v>
      </c>
      <c r="I26" s="407">
        <v>2300</v>
      </c>
      <c r="J26" s="361">
        <v>1480</v>
      </c>
      <c r="K26" s="360">
        <v>2500</v>
      </c>
      <c r="L26" s="407">
        <v>1570</v>
      </c>
      <c r="M26" s="361">
        <v>2520</v>
      </c>
      <c r="N26" s="360">
        <v>1600</v>
      </c>
      <c r="O26" s="407">
        <v>2700</v>
      </c>
      <c r="P26" s="362">
        <v>1700</v>
      </c>
    </row>
    <row r="27" spans="1:18" ht="81" hidden="1" customHeight="1" thickBot="1" x14ac:dyDescent="0.25">
      <c r="A27" s="584" t="s">
        <v>136</v>
      </c>
      <c r="B27" s="585" t="s">
        <v>167</v>
      </c>
      <c r="C27" s="407"/>
      <c r="D27" s="361"/>
      <c r="E27" s="360"/>
      <c r="F27" s="407">
        <v>2960</v>
      </c>
      <c r="G27" s="361">
        <v>4150</v>
      </c>
      <c r="H27" s="360">
        <v>1850</v>
      </c>
      <c r="I27" s="407">
        <v>2400</v>
      </c>
      <c r="J27" s="361">
        <v>1480</v>
      </c>
      <c r="K27" s="360">
        <v>2600</v>
      </c>
      <c r="L27" s="407">
        <v>1570</v>
      </c>
      <c r="M27" s="361">
        <v>2630</v>
      </c>
      <c r="N27" s="360">
        <v>1600</v>
      </c>
      <c r="O27" s="407">
        <v>2800</v>
      </c>
      <c r="P27" s="362">
        <v>1700</v>
      </c>
    </row>
    <row r="28" spans="1:18" ht="39" hidden="1" customHeight="1" x14ac:dyDescent="0.2">
      <c r="A28" s="1215"/>
      <c r="B28" s="1212"/>
      <c r="C28" s="1214"/>
      <c r="D28" s="1214"/>
      <c r="E28" s="1216"/>
      <c r="F28" s="1216"/>
      <c r="G28" s="1216"/>
      <c r="H28" s="1216"/>
      <c r="I28" s="1214"/>
      <c r="J28" s="1214"/>
      <c r="K28" s="1216"/>
      <c r="L28" s="1214"/>
      <c r="M28" s="1214"/>
      <c r="N28" s="1216"/>
      <c r="O28" s="1214"/>
      <c r="P28" s="1214"/>
    </row>
    <row r="29" spans="1:18" ht="55.5" hidden="1" customHeight="1" thickBot="1" x14ac:dyDescent="0.25">
      <c r="A29" s="1215"/>
      <c r="B29" s="1212"/>
      <c r="C29" s="1214"/>
      <c r="D29" s="1214"/>
      <c r="E29" s="1216"/>
      <c r="F29" s="1216"/>
      <c r="G29" s="1216"/>
      <c r="H29" s="1216"/>
      <c r="I29" s="1214"/>
      <c r="J29" s="1214"/>
      <c r="K29" s="1216"/>
      <c r="L29" s="1214"/>
      <c r="M29" s="1214"/>
      <c r="N29" s="1216"/>
      <c r="O29" s="1214"/>
      <c r="P29" s="1214"/>
      <c r="Q29" s="4"/>
      <c r="R29" s="4"/>
    </row>
    <row r="30" spans="1:18" ht="48" hidden="1" customHeight="1" thickBot="1" x14ac:dyDescent="0.25">
      <c r="A30" s="1781" t="s">
        <v>20</v>
      </c>
      <c r="B30" s="1783" t="s">
        <v>21</v>
      </c>
      <c r="C30" s="1791" t="s">
        <v>326</v>
      </c>
      <c r="D30" s="1790"/>
      <c r="E30" s="1792"/>
      <c r="F30" s="1791" t="s">
        <v>327</v>
      </c>
      <c r="G30" s="1790"/>
      <c r="H30" s="1792"/>
      <c r="I30" s="1791" t="s">
        <v>84</v>
      </c>
      <c r="J30" s="1792"/>
      <c r="K30" s="1787" t="s">
        <v>162</v>
      </c>
      <c r="L30" s="1789"/>
      <c r="M30" s="1790" t="s">
        <v>163</v>
      </c>
      <c r="N30" s="1792"/>
      <c r="O30" s="1793" t="s">
        <v>180</v>
      </c>
      <c r="P30" s="1792"/>
    </row>
    <row r="31" spans="1:18" ht="66" hidden="1" customHeight="1" thickBot="1" x14ac:dyDescent="0.25">
      <c r="A31" s="1782"/>
      <c r="B31" s="1784"/>
      <c r="C31" s="22" t="s">
        <v>27</v>
      </c>
      <c r="D31" s="23" t="s">
        <v>26</v>
      </c>
      <c r="E31" s="24" t="s">
        <v>189</v>
      </c>
      <c r="F31" s="22" t="s">
        <v>27</v>
      </c>
      <c r="G31" s="23" t="s">
        <v>26</v>
      </c>
      <c r="H31" s="24" t="s">
        <v>189</v>
      </c>
      <c r="I31" s="333" t="s">
        <v>23</v>
      </c>
      <c r="J31" s="24" t="s">
        <v>189</v>
      </c>
      <c r="K31" s="22" t="s">
        <v>23</v>
      </c>
      <c r="L31" s="24" t="s">
        <v>189</v>
      </c>
      <c r="M31" s="333" t="s">
        <v>23</v>
      </c>
      <c r="N31" s="24" t="s">
        <v>189</v>
      </c>
      <c r="O31" s="333" t="s">
        <v>23</v>
      </c>
      <c r="P31" s="24" t="s">
        <v>189</v>
      </c>
    </row>
    <row r="32" spans="1:18" ht="26.25" hidden="1" customHeight="1" thickBot="1" x14ac:dyDescent="0.25">
      <c r="A32" s="1866" t="s">
        <v>95</v>
      </c>
      <c r="B32" s="1867"/>
      <c r="C32" s="1867"/>
      <c r="D32" s="1867"/>
      <c r="E32" s="1867"/>
      <c r="F32" s="1867"/>
      <c r="G32" s="1867"/>
      <c r="H32" s="1867"/>
      <c r="I32" s="1867"/>
      <c r="J32" s="1867"/>
      <c r="K32" s="1867"/>
      <c r="L32" s="1867"/>
      <c r="M32" s="1867"/>
      <c r="N32" s="1867"/>
      <c r="O32" s="1867"/>
      <c r="P32" s="1868"/>
    </row>
    <row r="33" spans="1:16" ht="66.75" hidden="1" customHeight="1" thickBot="1" x14ac:dyDescent="0.25">
      <c r="A33" s="584" t="s">
        <v>15</v>
      </c>
      <c r="B33" s="585" t="s">
        <v>168</v>
      </c>
      <c r="C33" s="407"/>
      <c r="D33" s="361"/>
      <c r="E33" s="360"/>
      <c r="F33" s="407">
        <v>3600</v>
      </c>
      <c r="G33" s="361">
        <v>5080</v>
      </c>
      <c r="H33" s="360">
        <v>2000</v>
      </c>
      <c r="I33" s="407">
        <v>2950</v>
      </c>
      <c r="J33" s="361">
        <v>1600</v>
      </c>
      <c r="K33" s="360">
        <v>3200</v>
      </c>
      <c r="L33" s="407">
        <v>1690</v>
      </c>
      <c r="M33" s="361">
        <v>3200</v>
      </c>
      <c r="N33" s="360">
        <v>1730</v>
      </c>
      <c r="O33" s="407">
        <v>3450</v>
      </c>
      <c r="P33" s="362">
        <v>1800</v>
      </c>
    </row>
    <row r="34" spans="1:16" ht="65.25" hidden="1" customHeight="1" thickBot="1" x14ac:dyDescent="0.25">
      <c r="A34" s="407" t="s">
        <v>14</v>
      </c>
      <c r="B34" s="585" t="s">
        <v>169</v>
      </c>
      <c r="C34" s="329"/>
      <c r="D34" s="597"/>
      <c r="E34" s="387"/>
      <c r="F34" s="329">
        <v>3900</v>
      </c>
      <c r="G34" s="597">
        <v>5500</v>
      </c>
      <c r="H34" s="387">
        <v>2150</v>
      </c>
      <c r="I34" s="329">
        <v>3200</v>
      </c>
      <c r="J34" s="597">
        <v>1750</v>
      </c>
      <c r="K34" s="387">
        <v>3440</v>
      </c>
      <c r="L34" s="329">
        <v>1830</v>
      </c>
      <c r="M34" s="597">
        <v>3500</v>
      </c>
      <c r="N34" s="387">
        <v>1850</v>
      </c>
      <c r="O34" s="329">
        <v>3700</v>
      </c>
      <c r="P34" s="909">
        <v>1940</v>
      </c>
    </row>
    <row r="35" spans="1:16" ht="64.5" hidden="1" customHeight="1" thickBot="1" x14ac:dyDescent="0.25">
      <c r="A35" s="1096" t="s">
        <v>145</v>
      </c>
      <c r="B35" s="550" t="s">
        <v>170</v>
      </c>
      <c r="C35" s="329"/>
      <c r="D35" s="597"/>
      <c r="E35" s="387"/>
      <c r="F35" s="329">
        <v>4150</v>
      </c>
      <c r="G35" s="597">
        <v>5800</v>
      </c>
      <c r="H35" s="387">
        <v>2290</v>
      </c>
      <c r="I35" s="329">
        <v>3380</v>
      </c>
      <c r="J35" s="597">
        <v>1840</v>
      </c>
      <c r="K35" s="387">
        <v>3670</v>
      </c>
      <c r="L35" s="329">
        <v>1940</v>
      </c>
      <c r="M35" s="597">
        <v>3700</v>
      </c>
      <c r="N35" s="387">
        <v>1970</v>
      </c>
      <c r="O35" s="329">
        <v>3950</v>
      </c>
      <c r="P35" s="909">
        <v>2060</v>
      </c>
    </row>
    <row r="36" spans="1:16" ht="62.25" hidden="1" customHeight="1" thickBot="1" x14ac:dyDescent="0.25">
      <c r="A36" s="584" t="s">
        <v>146</v>
      </c>
      <c r="B36" s="585" t="s">
        <v>284</v>
      </c>
      <c r="C36" s="329"/>
      <c r="D36" s="597"/>
      <c r="E36" s="387"/>
      <c r="F36" s="1701">
        <v>5700</v>
      </c>
      <c r="G36" s="1702">
        <v>8000</v>
      </c>
      <c r="H36" s="1703">
        <v>3160</v>
      </c>
      <c r="I36" s="1701">
        <v>4640</v>
      </c>
      <c r="J36" s="1702">
        <v>2520</v>
      </c>
      <c r="K36" s="1703">
        <v>5050</v>
      </c>
      <c r="L36" s="1701">
        <v>2680</v>
      </c>
      <c r="M36" s="1702">
        <v>5100</v>
      </c>
      <c r="N36" s="1703">
        <v>2700</v>
      </c>
      <c r="O36" s="1701">
        <v>5500</v>
      </c>
      <c r="P36" s="1702">
        <v>2840</v>
      </c>
    </row>
    <row r="37" spans="1:16" ht="0.75" customHeight="1" x14ac:dyDescent="0.2">
      <c r="A37" s="1215"/>
      <c r="B37" s="1212"/>
      <c r="C37" s="1214"/>
      <c r="D37" s="1214"/>
      <c r="E37" s="1216"/>
      <c r="F37" s="1216"/>
      <c r="G37" s="1216"/>
      <c r="H37" s="1216"/>
      <c r="I37" s="1214"/>
      <c r="J37" s="1214"/>
      <c r="K37" s="1216"/>
      <c r="L37" s="1214"/>
      <c r="M37" s="1214"/>
      <c r="N37" s="1216"/>
      <c r="O37" s="1214"/>
      <c r="P37" s="1214"/>
    </row>
    <row r="38" spans="1:16" ht="30" customHeight="1" x14ac:dyDescent="0.2">
      <c r="A38" s="1215"/>
      <c r="B38" s="1212"/>
      <c r="C38" s="1214"/>
      <c r="D38" s="1214"/>
      <c r="E38" s="1216"/>
      <c r="F38" s="1216"/>
      <c r="G38" s="1216"/>
      <c r="H38" s="1216"/>
      <c r="I38" s="1214"/>
      <c r="J38" s="1214"/>
      <c r="K38" s="1216"/>
      <c r="L38" s="1214"/>
      <c r="M38" s="1214"/>
      <c r="N38" s="1216"/>
      <c r="O38" s="1214"/>
      <c r="P38" s="1214"/>
    </row>
    <row r="39" spans="1:16" ht="17.25" customHeight="1" x14ac:dyDescent="0.25">
      <c r="A39" s="1869" t="s">
        <v>93</v>
      </c>
      <c r="B39" s="1870"/>
      <c r="C39" s="1870"/>
      <c r="D39" s="1870"/>
      <c r="E39" s="1870"/>
      <c r="F39" s="1870"/>
      <c r="G39" s="1870"/>
      <c r="H39" s="1870"/>
      <c r="I39" s="1870"/>
      <c r="J39" s="1870"/>
      <c r="K39" s="1870"/>
      <c r="L39" s="1870"/>
      <c r="M39" s="1870"/>
      <c r="N39" s="1870"/>
      <c r="O39" s="1730"/>
      <c r="P39" s="1730"/>
    </row>
    <row r="40" spans="1:16" ht="19.899999999999999" customHeight="1" x14ac:dyDescent="0.25">
      <c r="A40" s="16" t="s">
        <v>341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9.899999999999999" customHeight="1" x14ac:dyDescent="0.25">
      <c r="A41" s="1807" t="s">
        <v>81</v>
      </c>
      <c r="B41" s="1807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725"/>
      <c r="P41" s="1725"/>
    </row>
    <row r="42" spans="1:16" ht="19.5" customHeight="1" x14ac:dyDescent="0.25">
      <c r="A42" s="1725" t="s">
        <v>36</v>
      </c>
      <c r="B42" s="1725"/>
      <c r="C42" s="1725"/>
      <c r="D42" s="1725"/>
      <c r="E42" s="1725"/>
      <c r="F42" s="1725"/>
      <c r="G42" s="1725"/>
      <c r="H42" s="1725"/>
      <c r="I42" s="1725"/>
      <c r="J42" s="1725"/>
      <c r="K42" s="1725"/>
      <c r="L42" s="1725"/>
      <c r="M42" s="1725"/>
      <c r="N42" s="1725"/>
      <c r="O42" s="1725"/>
      <c r="P42" s="1725"/>
    </row>
    <row r="43" spans="1:16" ht="20.45" customHeight="1" x14ac:dyDescent="0.25">
      <c r="A43" s="16" t="s">
        <v>10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21" customHeight="1" x14ac:dyDescent="0.25">
      <c r="A44" s="16" t="s">
        <v>11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.75" customHeight="1" x14ac:dyDescent="0.25">
      <c r="A45" s="16" t="s">
        <v>49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32.25" customHeight="1" x14ac:dyDescent="0.25">
      <c r="A46" s="1871" t="s">
        <v>344</v>
      </c>
      <c r="B46" s="1871"/>
      <c r="C46" s="1871"/>
      <c r="D46" s="1871"/>
      <c r="E46" s="1871"/>
      <c r="F46" s="1871"/>
      <c r="G46" s="3"/>
      <c r="H46" s="3"/>
      <c r="I46" s="3"/>
      <c r="J46" s="3"/>
      <c r="K46" s="3"/>
      <c r="L46" s="3"/>
      <c r="M46" s="15"/>
      <c r="N46" s="15"/>
      <c r="O46" s="5"/>
      <c r="P46" s="5"/>
    </row>
    <row r="47" spans="1:16" ht="21" customHeight="1" x14ac:dyDescent="0.25">
      <c r="A47" s="8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5"/>
      <c r="N47" s="5"/>
      <c r="O47" s="5"/>
      <c r="P47" s="5"/>
    </row>
    <row r="48" spans="1:16" ht="23.25" customHeight="1" x14ac:dyDescent="0.25">
      <c r="A48" s="8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5"/>
      <c r="N48" s="5"/>
      <c r="O48" s="5"/>
      <c r="P48" s="5"/>
    </row>
    <row r="49" spans="1:1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</sheetData>
  <mergeCells count="37">
    <mergeCell ref="A13:P13"/>
    <mergeCell ref="K3:P3"/>
    <mergeCell ref="K5:P5"/>
    <mergeCell ref="A9:P9"/>
    <mergeCell ref="A10:P10"/>
    <mergeCell ref="A11:P11"/>
    <mergeCell ref="M14:N14"/>
    <mergeCell ref="O14:P14"/>
    <mergeCell ref="A16:P16"/>
    <mergeCell ref="A17:P17"/>
    <mergeCell ref="A20:A21"/>
    <mergeCell ref="B20:B21"/>
    <mergeCell ref="C20:E20"/>
    <mergeCell ref="F20:H20"/>
    <mergeCell ref="I20:J20"/>
    <mergeCell ref="K20:L20"/>
    <mergeCell ref="A14:A15"/>
    <mergeCell ref="B14:B15"/>
    <mergeCell ref="C14:E14"/>
    <mergeCell ref="F14:H14"/>
    <mergeCell ref="I14:J14"/>
    <mergeCell ref="K14:L14"/>
    <mergeCell ref="A32:P32"/>
    <mergeCell ref="A39:N39"/>
    <mergeCell ref="A41:N41"/>
    <mergeCell ref="A46:F46"/>
    <mergeCell ref="M20:N20"/>
    <mergeCell ref="O20:P20"/>
    <mergeCell ref="A25:N25"/>
    <mergeCell ref="A30:A31"/>
    <mergeCell ref="B30:B31"/>
    <mergeCell ref="C30:E30"/>
    <mergeCell ref="F30:H30"/>
    <mergeCell ref="I30:J30"/>
    <mergeCell ref="K30:L30"/>
    <mergeCell ref="M30:N30"/>
    <mergeCell ref="O30:P30"/>
  </mergeCells>
  <pageMargins left="0.74803149606299213" right="0.55118110236220474" top="0.39370078740157483" bottom="0.39370078740157483" header="0.31496062992125984" footer="0.31496062992125984"/>
  <pageSetup paperSize="9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0" zoomScaleNormal="100" workbookViewId="0">
      <selection activeCell="D28" sqref="D28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9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213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</row>
    <row r="10" spans="1:14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</row>
    <row r="11" spans="1:14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</row>
    <row r="12" spans="1:14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20"/>
      <c r="N12" s="1420"/>
    </row>
    <row r="13" spans="1:14" ht="16.5" thickBot="1" x14ac:dyDescent="0.3">
      <c r="A13" s="1874" t="s">
        <v>269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</row>
    <row r="14" spans="1:14" ht="47.25" customHeight="1" thickBot="1" x14ac:dyDescent="0.25">
      <c r="A14" s="1781" t="s">
        <v>20</v>
      </c>
      <c r="B14" s="1783" t="s">
        <v>21</v>
      </c>
      <c r="C14" s="1783" t="s">
        <v>22</v>
      </c>
      <c r="D14" s="1793" t="s">
        <v>52</v>
      </c>
      <c r="E14" s="1790"/>
      <c r="F14" s="1842"/>
      <c r="G14" s="1793" t="s">
        <v>84</v>
      </c>
      <c r="H14" s="1842"/>
      <c r="I14" s="1793" t="s">
        <v>162</v>
      </c>
      <c r="J14" s="1842"/>
      <c r="K14" s="1793" t="s">
        <v>163</v>
      </c>
      <c r="L14" s="1792"/>
      <c r="M14" s="1793" t="s">
        <v>180</v>
      </c>
      <c r="N14" s="1792"/>
    </row>
    <row r="15" spans="1:14" ht="57.6" customHeight="1" thickBot="1" x14ac:dyDescent="0.25">
      <c r="A15" s="1782"/>
      <c r="B15" s="1784"/>
      <c r="C15" s="1830"/>
      <c r="D15" s="22" t="s">
        <v>27</v>
      </c>
      <c r="E15" s="23" t="s">
        <v>26</v>
      </c>
      <c r="F15" s="24" t="s">
        <v>129</v>
      </c>
      <c r="G15" s="22" t="s">
        <v>23</v>
      </c>
      <c r="H15" s="24" t="s">
        <v>129</v>
      </c>
      <c r="I15" s="22" t="s">
        <v>23</v>
      </c>
      <c r="J15" s="24" t="s">
        <v>129</v>
      </c>
      <c r="K15" s="22" t="s">
        <v>23</v>
      </c>
      <c r="L15" s="24" t="s">
        <v>129</v>
      </c>
      <c r="M15" s="22" t="s">
        <v>23</v>
      </c>
      <c r="N15" s="24" t="s">
        <v>129</v>
      </c>
    </row>
    <row r="16" spans="1:14" ht="33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9"/>
    </row>
    <row r="17" spans="1:14" ht="21" customHeight="1" thickBot="1" x14ac:dyDescent="0.25">
      <c r="A17" s="1800" t="s">
        <v>30</v>
      </c>
      <c r="B17" s="1801"/>
      <c r="C17" s="1801"/>
      <c r="D17" s="1801"/>
      <c r="E17" s="1801"/>
      <c r="F17" s="1801"/>
      <c r="G17" s="1801"/>
      <c r="H17" s="1801"/>
      <c r="I17" s="1801"/>
      <c r="J17" s="1801"/>
      <c r="K17" s="1801"/>
      <c r="L17" s="1801"/>
      <c r="M17" s="1801"/>
      <c r="N17" s="1802"/>
    </row>
    <row r="18" spans="1:14" ht="14.25" customHeight="1" x14ac:dyDescent="0.2">
      <c r="A18" s="1143"/>
      <c r="B18" s="1144"/>
      <c r="C18" s="1144"/>
      <c r="D18" s="1145"/>
      <c r="E18" s="1145"/>
      <c r="F18" s="1145"/>
      <c r="G18" s="1067">
        <v>0.81200000000000006</v>
      </c>
      <c r="H18" s="1069"/>
      <c r="I18" s="1068">
        <v>0.88200000000000001</v>
      </c>
      <c r="J18" s="1070"/>
      <c r="K18" s="1067">
        <v>0.89100000000000001</v>
      </c>
      <c r="L18" s="1069"/>
      <c r="M18" s="1068">
        <v>0.94499999999999995</v>
      </c>
      <c r="N18" s="1071"/>
    </row>
    <row r="19" spans="1:14" ht="12.75" customHeight="1" x14ac:dyDescent="0.25">
      <c r="A19" s="332"/>
      <c r="B19" s="18"/>
      <c r="C19" s="332"/>
      <c r="D19" s="1421">
        <v>3310</v>
      </c>
      <c r="E19" s="1422">
        <v>4470</v>
      </c>
      <c r="F19" s="1423">
        <v>2660</v>
      </c>
      <c r="G19" s="1424">
        <v>2680</v>
      </c>
      <c r="H19" s="1374">
        <v>2120</v>
      </c>
      <c r="I19" s="1373">
        <v>2910</v>
      </c>
      <c r="J19" s="1423">
        <v>2250</v>
      </c>
      <c r="K19" s="1424">
        <v>2950</v>
      </c>
      <c r="L19" s="1374">
        <v>2290</v>
      </c>
      <c r="M19" s="1373">
        <v>3140</v>
      </c>
      <c r="N19" s="1423">
        <v>2470</v>
      </c>
    </row>
    <row r="20" spans="1:14" ht="12.75" customHeight="1" x14ac:dyDescent="0.2">
      <c r="A20" s="771"/>
      <c r="B20" s="549"/>
      <c r="C20" s="1044">
        <v>0.63</v>
      </c>
      <c r="D20" s="736">
        <f>D19*C20</f>
        <v>2085.3000000000002</v>
      </c>
      <c r="E20" s="554">
        <f>D21*1.35</f>
        <v>2821.5</v>
      </c>
      <c r="F20" s="727"/>
      <c r="G20" s="719">
        <f>D21*G18</f>
        <v>1697.0800000000002</v>
      </c>
      <c r="H20" s="749"/>
      <c r="I20" s="726">
        <f>D20*I18</f>
        <v>1839.2346000000002</v>
      </c>
      <c r="J20" s="727"/>
      <c r="K20" s="719">
        <f>D20*K18</f>
        <v>1858.0023000000001</v>
      </c>
      <c r="L20" s="749"/>
      <c r="M20" s="726">
        <f>D20*M18</f>
        <v>1970.6085</v>
      </c>
      <c r="N20" s="727"/>
    </row>
    <row r="21" spans="1:14" ht="15" customHeight="1" x14ac:dyDescent="0.2">
      <c r="A21" s="771"/>
      <c r="B21" s="549"/>
      <c r="C21" s="574"/>
      <c r="D21" s="728">
        <v>2090</v>
      </c>
      <c r="E21" s="555">
        <v>2820</v>
      </c>
      <c r="F21" s="729">
        <f>F28</f>
        <v>1680</v>
      </c>
      <c r="G21" s="720">
        <v>1700</v>
      </c>
      <c r="H21" s="750">
        <f>H28</f>
        <v>1340</v>
      </c>
      <c r="I21" s="741">
        <v>1840</v>
      </c>
      <c r="J21" s="729">
        <f>J28</f>
        <v>1420</v>
      </c>
      <c r="K21" s="720">
        <v>1860</v>
      </c>
      <c r="L21" s="750">
        <f>L28</f>
        <v>1440</v>
      </c>
      <c r="M21" s="741">
        <v>1970</v>
      </c>
      <c r="N21" s="729">
        <f>N28</f>
        <v>1560</v>
      </c>
    </row>
    <row r="22" spans="1:14" ht="71.45" customHeight="1" x14ac:dyDescent="0.2">
      <c r="A22" s="772" t="s">
        <v>46</v>
      </c>
      <c r="B22" s="557" t="s">
        <v>89</v>
      </c>
      <c r="C22" s="716">
        <v>2</v>
      </c>
      <c r="D22" s="730">
        <v>2090</v>
      </c>
      <c r="E22" s="558">
        <v>2820</v>
      </c>
      <c r="F22" s="731">
        <v>1680</v>
      </c>
      <c r="G22" s="721">
        <v>1700</v>
      </c>
      <c r="H22" s="751">
        <v>1340</v>
      </c>
      <c r="I22" s="740">
        <v>1840</v>
      </c>
      <c r="J22" s="731">
        <v>1420</v>
      </c>
      <c r="K22" s="721">
        <v>1860</v>
      </c>
      <c r="L22" s="751">
        <v>1440</v>
      </c>
      <c r="M22" s="740">
        <v>1970</v>
      </c>
      <c r="N22" s="731">
        <v>1560</v>
      </c>
    </row>
    <row r="23" spans="1:14" ht="16.899999999999999" hidden="1" customHeight="1" thickBot="1" x14ac:dyDescent="0.25">
      <c r="A23" s="773"/>
      <c r="B23" s="559" t="s">
        <v>35</v>
      </c>
      <c r="C23" s="717"/>
      <c r="D23" s="732">
        <v>2670</v>
      </c>
      <c r="E23" s="560"/>
      <c r="F23" s="733"/>
      <c r="G23" s="561"/>
      <c r="H23" s="752"/>
      <c r="I23" s="732"/>
      <c r="J23" s="733"/>
      <c r="K23" s="561"/>
      <c r="L23" s="752"/>
      <c r="M23" s="732"/>
      <c r="N23" s="764"/>
    </row>
    <row r="24" spans="1:14" ht="13.15" customHeight="1" thickBot="1" x14ac:dyDescent="0.25">
      <c r="A24" s="774"/>
      <c r="B24" s="549"/>
      <c r="C24" s="574"/>
      <c r="D24" s="734"/>
      <c r="E24" s="562"/>
      <c r="F24" s="735"/>
      <c r="G24" s="1067">
        <v>0.81200000000000006</v>
      </c>
      <c r="H24" s="1069">
        <v>0.8</v>
      </c>
      <c r="I24" s="1068">
        <v>0.88200000000000001</v>
      </c>
      <c r="J24" s="1070">
        <v>0.85</v>
      </c>
      <c r="K24" s="1067">
        <v>0.89100000000000001</v>
      </c>
      <c r="L24" s="1069">
        <v>0.86</v>
      </c>
      <c r="M24" s="1068">
        <v>0.94499999999999995</v>
      </c>
      <c r="N24" s="1071">
        <v>0.9</v>
      </c>
    </row>
    <row r="25" spans="1:14" ht="12" customHeight="1" thickBot="1" x14ac:dyDescent="0.25">
      <c r="A25" s="774"/>
      <c r="B25" s="549"/>
      <c r="C25" s="574"/>
      <c r="D25" s="1442">
        <v>3520</v>
      </c>
      <c r="E25" s="1376">
        <v>4750</v>
      </c>
      <c r="F25" s="1372">
        <v>2660</v>
      </c>
      <c r="G25" s="1425">
        <v>2850</v>
      </c>
      <c r="H25" s="1426">
        <v>2120</v>
      </c>
      <c r="I25" s="1375">
        <v>3100</v>
      </c>
      <c r="J25" s="1372">
        <v>2250</v>
      </c>
      <c r="K25" s="1425">
        <v>3140</v>
      </c>
      <c r="L25" s="1426">
        <v>2290</v>
      </c>
      <c r="M25" s="1375">
        <v>3330</v>
      </c>
      <c r="N25" s="1372">
        <v>2470</v>
      </c>
    </row>
    <row r="26" spans="1:14" ht="15" customHeight="1" x14ac:dyDescent="0.2">
      <c r="A26" s="774"/>
      <c r="B26" s="549"/>
      <c r="C26" s="1044">
        <v>0.63</v>
      </c>
      <c r="D26" s="738">
        <f>D25*63%</f>
        <v>2217.6</v>
      </c>
      <c r="E26" s="566">
        <f>D27*1.35</f>
        <v>2997</v>
      </c>
      <c r="F26" s="739">
        <f>F25*0.63</f>
        <v>1675.8</v>
      </c>
      <c r="G26" s="719">
        <f>D27*G24</f>
        <v>1802.64</v>
      </c>
      <c r="H26" s="739">
        <f>H25*0.63</f>
        <v>1335.6</v>
      </c>
      <c r="I26" s="726">
        <f>D27*I24</f>
        <v>1958.04</v>
      </c>
      <c r="J26" s="739">
        <f>J25*0.63</f>
        <v>1417.5</v>
      </c>
      <c r="K26" s="719">
        <f>D27*K24</f>
        <v>1978.02</v>
      </c>
      <c r="L26" s="739">
        <f>L25*0.63</f>
        <v>1442.7</v>
      </c>
      <c r="M26" s="726">
        <f>D27*M24</f>
        <v>2097.9</v>
      </c>
      <c r="N26" s="739">
        <f>N25*0.63</f>
        <v>1556.1</v>
      </c>
    </row>
    <row r="27" spans="1:14" ht="13.5" customHeight="1" x14ac:dyDescent="0.2">
      <c r="A27" s="774"/>
      <c r="B27" s="549"/>
      <c r="C27" s="574"/>
      <c r="D27" s="736">
        <v>2220</v>
      </c>
      <c r="E27" s="736">
        <v>3000</v>
      </c>
      <c r="F27" s="736">
        <v>1680</v>
      </c>
      <c r="G27" s="736">
        <v>1800</v>
      </c>
      <c r="H27" s="736">
        <v>1340</v>
      </c>
      <c r="I27" s="736">
        <v>1960</v>
      </c>
      <c r="J27" s="736">
        <v>1420</v>
      </c>
      <c r="K27" s="736">
        <v>1980</v>
      </c>
      <c r="L27" s="736">
        <v>1440</v>
      </c>
      <c r="M27" s="736">
        <v>2100</v>
      </c>
      <c r="N27" s="736">
        <v>1560</v>
      </c>
    </row>
    <row r="28" spans="1:14" ht="63" customHeight="1" x14ac:dyDescent="0.2">
      <c r="A28" s="772" t="s">
        <v>44</v>
      </c>
      <c r="B28" s="557" t="s">
        <v>88</v>
      </c>
      <c r="C28" s="716">
        <v>2</v>
      </c>
      <c r="D28" s="740">
        <v>2220</v>
      </c>
      <c r="E28" s="346">
        <v>3000</v>
      </c>
      <c r="F28" s="731">
        <v>1680</v>
      </c>
      <c r="G28" s="721">
        <v>1800</v>
      </c>
      <c r="H28" s="751">
        <v>1340</v>
      </c>
      <c r="I28" s="740">
        <v>1960</v>
      </c>
      <c r="J28" s="731">
        <v>1420</v>
      </c>
      <c r="K28" s="721">
        <v>1980</v>
      </c>
      <c r="L28" s="751">
        <v>1440</v>
      </c>
      <c r="M28" s="740">
        <v>2100</v>
      </c>
      <c r="N28" s="731">
        <v>1560</v>
      </c>
    </row>
    <row r="29" spans="1:14" ht="12.75" customHeight="1" x14ac:dyDescent="0.2">
      <c r="A29" s="775"/>
      <c r="B29" s="549"/>
      <c r="C29" s="574"/>
      <c r="D29" s="1427"/>
      <c r="E29" s="1378">
        <v>3810</v>
      </c>
      <c r="F29" s="1428">
        <v>2660</v>
      </c>
      <c r="G29" s="1429"/>
      <c r="H29" s="1379">
        <v>2120</v>
      </c>
      <c r="I29" s="1430"/>
      <c r="J29" s="1428">
        <v>2250</v>
      </c>
      <c r="K29" s="1429"/>
      <c r="L29" s="1379">
        <v>2290</v>
      </c>
      <c r="M29" s="1430"/>
      <c r="N29" s="1428">
        <v>2470</v>
      </c>
    </row>
    <row r="30" spans="1:14" ht="12.75" customHeight="1" x14ac:dyDescent="0.2">
      <c r="A30" s="775"/>
      <c r="B30" s="549"/>
      <c r="C30" s="1136">
        <v>0.63</v>
      </c>
      <c r="D30" s="582"/>
      <c r="E30" s="555">
        <f>E29*0.63</f>
        <v>2400.3000000000002</v>
      </c>
      <c r="F30" s="729">
        <f>F28</f>
        <v>1680</v>
      </c>
      <c r="G30" s="720"/>
      <c r="H30" s="750"/>
      <c r="I30" s="741"/>
      <c r="J30" s="729"/>
      <c r="K30" s="720"/>
      <c r="L30" s="750"/>
      <c r="M30" s="741"/>
      <c r="N30" s="729"/>
    </row>
    <row r="31" spans="1:14" ht="54.6" customHeight="1" thickBot="1" x14ac:dyDescent="0.25">
      <c r="A31" s="1231" t="s">
        <v>243</v>
      </c>
      <c r="B31" s="550" t="s">
        <v>241</v>
      </c>
      <c r="C31" s="716">
        <v>1</v>
      </c>
      <c r="D31" s="743"/>
      <c r="E31" s="568">
        <v>2400</v>
      </c>
      <c r="F31" s="731">
        <v>1680</v>
      </c>
      <c r="G31" s="721"/>
      <c r="H31" s="751">
        <v>1340</v>
      </c>
      <c r="I31" s="740"/>
      <c r="J31" s="731">
        <v>1420</v>
      </c>
      <c r="K31" s="721"/>
      <c r="L31" s="751">
        <v>1440</v>
      </c>
      <c r="M31" s="740"/>
      <c r="N31" s="731">
        <v>1560</v>
      </c>
    </row>
    <row r="32" spans="1:14" ht="14.45" customHeight="1" thickBot="1" x14ac:dyDescent="0.25">
      <c r="A32" s="581"/>
      <c r="B32" s="549"/>
      <c r="C32" s="574"/>
      <c r="D32" s="1370"/>
      <c r="E32" s="1371">
        <v>4100</v>
      </c>
      <c r="F32" s="1372">
        <v>2660</v>
      </c>
      <c r="G32" s="1425"/>
      <c r="H32" s="1426">
        <v>2120</v>
      </c>
      <c r="I32" s="1375"/>
      <c r="J32" s="1372">
        <v>2250</v>
      </c>
      <c r="K32" s="1425"/>
      <c r="L32" s="1426">
        <v>2290</v>
      </c>
      <c r="M32" s="1375"/>
      <c r="N32" s="1372">
        <v>2470</v>
      </c>
    </row>
    <row r="33" spans="1:14" ht="12.6" customHeight="1" x14ac:dyDescent="0.2">
      <c r="A33" s="581"/>
      <c r="B33" s="549"/>
      <c r="C33" s="1136">
        <v>0.63</v>
      </c>
      <c r="D33" s="582"/>
      <c r="E33" s="555">
        <f>E32*63%</f>
        <v>2583</v>
      </c>
      <c r="F33" s="729"/>
      <c r="G33" s="719"/>
      <c r="H33" s="749"/>
      <c r="I33" s="726"/>
      <c r="J33" s="727"/>
      <c r="K33" s="719"/>
      <c r="L33" s="750"/>
      <c r="M33" s="741"/>
      <c r="N33" s="729"/>
    </row>
    <row r="34" spans="1:14" ht="11.45" customHeight="1" thickBot="1" x14ac:dyDescent="0.25">
      <c r="A34" s="581"/>
      <c r="B34" s="549"/>
      <c r="C34" s="574"/>
      <c r="D34" s="582"/>
      <c r="E34" s="555">
        <v>2580</v>
      </c>
      <c r="F34" s="729"/>
      <c r="G34" s="720"/>
      <c r="H34" s="750"/>
      <c r="I34" s="741"/>
      <c r="J34" s="729"/>
      <c r="K34" s="720"/>
      <c r="L34" s="750"/>
      <c r="M34" s="741"/>
      <c r="N34" s="729"/>
    </row>
    <row r="35" spans="1:14" ht="47.25" customHeight="1" thickBot="1" x14ac:dyDescent="0.25">
      <c r="A35" s="879" t="s">
        <v>242</v>
      </c>
      <c r="B35" s="557" t="s">
        <v>68</v>
      </c>
      <c r="C35" s="716">
        <v>1</v>
      </c>
      <c r="D35" s="730"/>
      <c r="E35" s="568">
        <v>2580</v>
      </c>
      <c r="F35" s="731">
        <v>1680</v>
      </c>
      <c r="G35" s="721"/>
      <c r="H35" s="751">
        <v>1340</v>
      </c>
      <c r="I35" s="740"/>
      <c r="J35" s="731">
        <v>1420</v>
      </c>
      <c r="K35" s="721"/>
      <c r="L35" s="751">
        <v>1440</v>
      </c>
      <c r="M35" s="740"/>
      <c r="N35" s="731">
        <v>1560</v>
      </c>
    </row>
    <row r="36" spans="1:14" ht="13.5" customHeight="1" x14ac:dyDescent="0.2">
      <c r="A36" s="581"/>
      <c r="B36" s="549"/>
      <c r="C36" s="718"/>
      <c r="D36" s="1377"/>
      <c r="E36" s="1378">
        <v>4500</v>
      </c>
      <c r="F36" s="1428">
        <v>2660</v>
      </c>
      <c r="G36" s="1429"/>
      <c r="H36" s="1379">
        <v>2120</v>
      </c>
      <c r="I36" s="1430"/>
      <c r="J36" s="1428">
        <v>2250</v>
      </c>
      <c r="K36" s="1429"/>
      <c r="L36" s="1379">
        <v>2290</v>
      </c>
      <c r="M36" s="1430"/>
      <c r="N36" s="1428">
        <v>2470</v>
      </c>
    </row>
    <row r="37" spans="1:14" ht="13.15" customHeight="1" x14ac:dyDescent="0.2">
      <c r="A37" s="581"/>
      <c r="B37" s="549"/>
      <c r="C37" s="1136">
        <v>0.63</v>
      </c>
      <c r="D37" s="728"/>
      <c r="E37" s="555">
        <f>E36*63%</f>
        <v>2835</v>
      </c>
      <c r="F37" s="729"/>
      <c r="G37" s="720"/>
      <c r="H37" s="750"/>
      <c r="I37" s="741"/>
      <c r="J37" s="729"/>
      <c r="K37" s="720"/>
      <c r="L37" s="750"/>
      <c r="M37" s="741"/>
      <c r="N37" s="729"/>
    </row>
    <row r="38" spans="1:14" ht="93" customHeight="1" thickBot="1" x14ac:dyDescent="0.25">
      <c r="A38" s="776" t="s">
        <v>165</v>
      </c>
      <c r="B38" s="557" t="s">
        <v>134</v>
      </c>
      <c r="C38" s="716">
        <v>1</v>
      </c>
      <c r="D38" s="730"/>
      <c r="E38" s="568">
        <v>2840</v>
      </c>
      <c r="F38" s="731">
        <v>1680</v>
      </c>
      <c r="G38" s="721"/>
      <c r="H38" s="751">
        <v>1340</v>
      </c>
      <c r="I38" s="740"/>
      <c r="J38" s="731">
        <v>1420</v>
      </c>
      <c r="K38" s="721"/>
      <c r="L38" s="751">
        <v>1440</v>
      </c>
      <c r="M38" s="740"/>
      <c r="N38" s="731">
        <v>1560</v>
      </c>
    </row>
    <row r="39" spans="1:14" ht="10.9" customHeight="1" thickBot="1" x14ac:dyDescent="0.25">
      <c r="A39" s="775"/>
      <c r="B39" s="549"/>
      <c r="C39" s="574"/>
      <c r="D39" s="582"/>
      <c r="E39" s="1375">
        <v>3520</v>
      </c>
      <c r="F39" s="745"/>
      <c r="G39" s="724"/>
      <c r="H39" s="676"/>
      <c r="I39" s="582"/>
      <c r="J39" s="745"/>
      <c r="K39" s="758"/>
      <c r="L39" s="763"/>
      <c r="M39" s="582"/>
      <c r="N39" s="575"/>
    </row>
    <row r="40" spans="1:14" ht="12" customHeight="1" x14ac:dyDescent="0.2">
      <c r="A40" s="775"/>
      <c r="B40" s="549"/>
      <c r="C40" s="1136">
        <v>0.63</v>
      </c>
      <c r="D40" s="582"/>
      <c r="E40" s="1146">
        <f>D28</f>
        <v>2220</v>
      </c>
      <c r="F40" s="621"/>
      <c r="G40" s="633"/>
      <c r="H40" s="606"/>
      <c r="I40" s="620"/>
      <c r="J40" s="621"/>
      <c r="K40" s="633"/>
      <c r="L40" s="606"/>
      <c r="M40" s="620"/>
      <c r="N40" s="621"/>
    </row>
    <row r="41" spans="1:14" ht="93" customHeight="1" thickBot="1" x14ac:dyDescent="0.25">
      <c r="A41" s="779" t="s">
        <v>204</v>
      </c>
      <c r="B41" s="780" t="s">
        <v>61</v>
      </c>
      <c r="C41" s="781">
        <v>1</v>
      </c>
      <c r="D41" s="746"/>
      <c r="E41" s="747">
        <v>2220</v>
      </c>
      <c r="F41" s="748"/>
      <c r="G41" s="782"/>
      <c r="H41" s="751"/>
      <c r="I41" s="740"/>
      <c r="J41" s="731"/>
      <c r="K41" s="721"/>
      <c r="L41" s="751"/>
      <c r="M41" s="740"/>
      <c r="N41" s="731"/>
    </row>
    <row r="42" spans="1:14" ht="24" customHeight="1" thickBot="1" x14ac:dyDescent="0.25">
      <c r="A42" s="1878" t="s">
        <v>54</v>
      </c>
      <c r="B42" s="1879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777"/>
      <c r="N42" s="778"/>
    </row>
    <row r="43" spans="1:14" ht="15" customHeight="1" thickBot="1" x14ac:dyDescent="0.25">
      <c r="A43" s="1147"/>
      <c r="B43" s="1148"/>
      <c r="C43" s="1149"/>
      <c r="D43" s="1150"/>
      <c r="E43" s="1148"/>
      <c r="F43" s="1149"/>
      <c r="G43" s="844">
        <v>0.81</v>
      </c>
      <c r="H43" s="845"/>
      <c r="I43" s="846">
        <v>0.88</v>
      </c>
      <c r="J43" s="847"/>
      <c r="K43" s="844">
        <v>0.89</v>
      </c>
      <c r="L43" s="845"/>
      <c r="M43" s="846">
        <v>0.95</v>
      </c>
      <c r="N43" s="847"/>
    </row>
    <row r="44" spans="1:14" ht="12" customHeight="1" thickBot="1" x14ac:dyDescent="0.25">
      <c r="A44" s="804"/>
      <c r="B44" s="805"/>
      <c r="C44" s="806"/>
      <c r="D44" s="1380">
        <v>4100</v>
      </c>
      <c r="E44" s="1381">
        <v>5700</v>
      </c>
      <c r="F44" s="1372">
        <v>2660</v>
      </c>
      <c r="G44" s="1425">
        <v>3300</v>
      </c>
      <c r="H44" s="1426">
        <v>2120</v>
      </c>
      <c r="I44" s="1375">
        <v>3600</v>
      </c>
      <c r="J44" s="1372">
        <v>2250</v>
      </c>
      <c r="K44" s="1425">
        <v>3650</v>
      </c>
      <c r="L44" s="1426">
        <v>2290</v>
      </c>
      <c r="M44" s="1375">
        <v>3800</v>
      </c>
      <c r="N44" s="1372">
        <v>2470</v>
      </c>
    </row>
    <row r="45" spans="1:14" ht="11.45" customHeight="1" x14ac:dyDescent="0.2">
      <c r="A45" s="809"/>
      <c r="B45" s="569"/>
      <c r="C45" s="1136">
        <v>0.63</v>
      </c>
      <c r="D45" s="792">
        <f>D44*63%</f>
        <v>2583</v>
      </c>
      <c r="E45" s="571">
        <f>D45*140%</f>
        <v>3616.2</v>
      </c>
      <c r="F45" s="737"/>
      <c r="G45" s="719">
        <f>D45*81%</f>
        <v>2092.23</v>
      </c>
      <c r="H45" s="749"/>
      <c r="I45" s="726">
        <f>D45*88%</f>
        <v>2273.04</v>
      </c>
      <c r="J45" s="727"/>
      <c r="K45" s="719">
        <f>D45*89%</f>
        <v>2298.87</v>
      </c>
      <c r="L45" s="754"/>
      <c r="M45" s="726">
        <f>D45*95%</f>
        <v>2453.85</v>
      </c>
      <c r="N45" s="737"/>
    </row>
    <row r="46" spans="1:14" ht="13.15" customHeight="1" x14ac:dyDescent="0.2">
      <c r="A46" s="809"/>
      <c r="B46" s="569"/>
      <c r="C46" s="785"/>
      <c r="D46" s="793">
        <v>2580</v>
      </c>
      <c r="E46" s="572">
        <v>3620</v>
      </c>
      <c r="F46" s="729"/>
      <c r="G46" s="720">
        <v>2090</v>
      </c>
      <c r="H46" s="750"/>
      <c r="I46" s="728">
        <v>2270</v>
      </c>
      <c r="J46" s="729"/>
      <c r="K46" s="720">
        <v>2300</v>
      </c>
      <c r="L46" s="750"/>
      <c r="M46" s="741">
        <v>2450</v>
      </c>
      <c r="N46" s="729"/>
    </row>
    <row r="47" spans="1:14" ht="55.15" customHeight="1" x14ac:dyDescent="0.2">
      <c r="A47" s="772" t="s">
        <v>51</v>
      </c>
      <c r="B47" s="557" t="s">
        <v>166</v>
      </c>
      <c r="C47" s="786">
        <v>2</v>
      </c>
      <c r="D47" s="772">
        <v>2580</v>
      </c>
      <c r="E47" s="556">
        <v>3620</v>
      </c>
      <c r="F47" s="731">
        <v>1680</v>
      </c>
      <c r="G47" s="721">
        <v>2090</v>
      </c>
      <c r="H47" s="751">
        <v>1340</v>
      </c>
      <c r="I47" s="740">
        <v>2270</v>
      </c>
      <c r="J47" s="731">
        <v>1420</v>
      </c>
      <c r="K47" s="721">
        <v>2300</v>
      </c>
      <c r="L47" s="751">
        <v>1440</v>
      </c>
      <c r="M47" s="740">
        <v>2450</v>
      </c>
      <c r="N47" s="731">
        <v>1560</v>
      </c>
    </row>
    <row r="48" spans="1:14" ht="12.6" customHeight="1" thickBot="1" x14ac:dyDescent="0.25">
      <c r="A48" s="581"/>
      <c r="B48" s="549"/>
      <c r="C48" s="787"/>
      <c r="D48" s="1100">
        <v>4270</v>
      </c>
      <c r="E48" s="1101">
        <v>6000</v>
      </c>
      <c r="F48" s="1047">
        <v>2660</v>
      </c>
      <c r="G48" s="1456">
        <v>3450</v>
      </c>
      <c r="H48" s="1046">
        <v>2120</v>
      </c>
      <c r="I48" s="1457">
        <v>3750</v>
      </c>
      <c r="J48" s="1047">
        <v>2250</v>
      </c>
      <c r="K48" s="1456">
        <v>3800</v>
      </c>
      <c r="L48" s="1046">
        <v>2290</v>
      </c>
      <c r="M48" s="1457">
        <v>4000</v>
      </c>
      <c r="N48" s="1047">
        <v>2470</v>
      </c>
    </row>
    <row r="49" spans="1:14" ht="12.6" customHeight="1" x14ac:dyDescent="0.2">
      <c r="A49" s="581"/>
      <c r="B49" s="549"/>
      <c r="C49" s="1136">
        <v>0.63</v>
      </c>
      <c r="D49" s="796">
        <f>D48*63%</f>
        <v>2690.1</v>
      </c>
      <c r="E49" s="554">
        <f>D49*140%</f>
        <v>3766.1399999999994</v>
      </c>
      <c r="F49" s="797"/>
      <c r="G49" s="719">
        <f>D49*81%</f>
        <v>2178.9810000000002</v>
      </c>
      <c r="H49" s="749"/>
      <c r="I49" s="726">
        <f>D49*88%</f>
        <v>2367.288</v>
      </c>
      <c r="J49" s="727"/>
      <c r="K49" s="719">
        <f>D49*89%</f>
        <v>2394.1889999999999</v>
      </c>
      <c r="L49" s="801"/>
      <c r="M49" s="726">
        <f>D49*95%</f>
        <v>2555.5949999999998</v>
      </c>
      <c r="N49" s="797"/>
    </row>
    <row r="50" spans="1:14" ht="15.75" customHeight="1" x14ac:dyDescent="0.2">
      <c r="A50" s="581"/>
      <c r="B50" s="549"/>
      <c r="C50" s="787"/>
      <c r="D50" s="728">
        <v>2690</v>
      </c>
      <c r="E50" s="555">
        <v>3770</v>
      </c>
      <c r="F50" s="729"/>
      <c r="G50" s="720">
        <v>2180</v>
      </c>
      <c r="H50" s="750"/>
      <c r="I50" s="726">
        <v>2370</v>
      </c>
      <c r="J50" s="729"/>
      <c r="K50" s="720">
        <v>2390</v>
      </c>
      <c r="L50" s="750"/>
      <c r="M50" s="741">
        <v>2560</v>
      </c>
      <c r="N50" s="729"/>
    </row>
    <row r="51" spans="1:14" ht="66.75" customHeight="1" thickBot="1" x14ac:dyDescent="0.25">
      <c r="A51" s="810" t="s">
        <v>136</v>
      </c>
      <c r="B51" s="811" t="s">
        <v>167</v>
      </c>
      <c r="C51" s="812">
        <v>2</v>
      </c>
      <c r="D51" s="1103">
        <v>2690</v>
      </c>
      <c r="E51" s="1104">
        <v>3770</v>
      </c>
      <c r="F51" s="1267">
        <v>1680</v>
      </c>
      <c r="G51" s="1452">
        <v>2180</v>
      </c>
      <c r="H51" s="1270">
        <v>1340</v>
      </c>
      <c r="I51" s="1453">
        <v>2370</v>
      </c>
      <c r="J51" s="1267">
        <v>1420</v>
      </c>
      <c r="K51" s="1452">
        <v>2390</v>
      </c>
      <c r="L51" s="1270">
        <v>1440</v>
      </c>
      <c r="M51" s="1453">
        <v>2560</v>
      </c>
      <c r="N51" s="1267">
        <v>1560</v>
      </c>
    </row>
    <row r="52" spans="1:14" ht="28.15" customHeight="1" thickBot="1" x14ac:dyDescent="0.25">
      <c r="A52" s="1819" t="s">
        <v>95</v>
      </c>
      <c r="B52" s="1820"/>
      <c r="C52" s="1820"/>
      <c r="D52" s="1820"/>
      <c r="E52" s="1820"/>
      <c r="F52" s="1820"/>
      <c r="G52" s="1820"/>
      <c r="H52" s="1820"/>
      <c r="I52" s="1820"/>
      <c r="J52" s="1820"/>
      <c r="K52" s="1820"/>
      <c r="L52" s="1820"/>
      <c r="M52" s="1820"/>
      <c r="N52" s="1821"/>
    </row>
    <row r="53" spans="1:14" ht="22.9" hidden="1" customHeight="1" thickBot="1" x14ac:dyDescent="0.25">
      <c r="A53" s="813"/>
      <c r="B53" s="813"/>
      <c r="C53" s="813"/>
      <c r="D53" s="814">
        <v>3200</v>
      </c>
      <c r="E53" s="814"/>
      <c r="F53" s="814"/>
      <c r="G53" s="814"/>
      <c r="H53" s="814"/>
      <c r="I53" s="814"/>
      <c r="J53" s="814"/>
      <c r="K53" s="814">
        <v>3520</v>
      </c>
      <c r="L53" s="815"/>
      <c r="M53" s="815"/>
      <c r="N53" s="815"/>
    </row>
    <row r="54" spans="1:14" ht="12.6" customHeight="1" x14ac:dyDescent="0.2">
      <c r="A54" s="816"/>
      <c r="B54" s="817"/>
      <c r="C54" s="832">
        <v>1</v>
      </c>
      <c r="D54" s="1421">
        <v>5250</v>
      </c>
      <c r="E54" s="1422">
        <v>7350</v>
      </c>
      <c r="F54" s="1431">
        <v>2900</v>
      </c>
      <c r="G54" s="1432">
        <v>4250</v>
      </c>
      <c r="H54" s="1433">
        <v>2300</v>
      </c>
      <c r="I54" s="1421">
        <v>4600</v>
      </c>
      <c r="J54" s="1431">
        <v>2450</v>
      </c>
      <c r="K54" s="1432">
        <v>4650</v>
      </c>
      <c r="L54" s="1433">
        <v>2500</v>
      </c>
      <c r="M54" s="1421">
        <v>4950</v>
      </c>
      <c r="N54" s="1431">
        <v>2600</v>
      </c>
    </row>
    <row r="55" spans="1:14" ht="12.6" customHeight="1" x14ac:dyDescent="0.2">
      <c r="A55" s="326"/>
      <c r="B55" s="549"/>
      <c r="C55" s="1438">
        <v>0.63</v>
      </c>
      <c r="D55" s="796">
        <f>D54*63%</f>
        <v>3307.5</v>
      </c>
      <c r="E55" s="554">
        <f>D55*140%</f>
        <v>4630.5</v>
      </c>
      <c r="F55" s="796">
        <f>F54*63%</f>
        <v>1827</v>
      </c>
      <c r="G55" s="852">
        <f t="shared" ref="G55:N55" si="0">G54*0.63</f>
        <v>2677.5</v>
      </c>
      <c r="H55" s="852">
        <f t="shared" si="0"/>
        <v>1449</v>
      </c>
      <c r="I55" s="852">
        <f t="shared" si="0"/>
        <v>2898</v>
      </c>
      <c r="J55" s="852">
        <f t="shared" si="0"/>
        <v>1543.5</v>
      </c>
      <c r="K55" s="852">
        <f t="shared" si="0"/>
        <v>2929.5</v>
      </c>
      <c r="L55" s="852">
        <f t="shared" si="0"/>
        <v>1575</v>
      </c>
      <c r="M55" s="852">
        <f t="shared" si="0"/>
        <v>3118.5</v>
      </c>
      <c r="N55" s="852">
        <f t="shared" si="0"/>
        <v>1638</v>
      </c>
    </row>
    <row r="56" spans="1:14" ht="12" customHeight="1" x14ac:dyDescent="0.2">
      <c r="A56" s="326"/>
      <c r="B56" s="549"/>
      <c r="C56" s="834">
        <v>2</v>
      </c>
      <c r="D56" s="728">
        <v>3310</v>
      </c>
      <c r="E56" s="555">
        <v>4630</v>
      </c>
      <c r="F56" s="820">
        <v>1830</v>
      </c>
      <c r="G56" s="848">
        <v>2680</v>
      </c>
      <c r="H56" s="849">
        <v>1450</v>
      </c>
      <c r="I56" s="850">
        <v>2900</v>
      </c>
      <c r="J56" s="851">
        <v>1540</v>
      </c>
      <c r="K56" s="848">
        <v>2930</v>
      </c>
      <c r="L56" s="849">
        <v>1580</v>
      </c>
      <c r="M56" s="850">
        <v>3120</v>
      </c>
      <c r="N56" s="851">
        <v>1640</v>
      </c>
    </row>
    <row r="57" spans="1:14" ht="55.9" customHeight="1" thickBot="1" x14ac:dyDescent="0.25">
      <c r="A57" s="772" t="s">
        <v>15</v>
      </c>
      <c r="B57" s="557" t="s">
        <v>168</v>
      </c>
      <c r="C57" s="835">
        <v>2</v>
      </c>
      <c r="D57" s="730">
        <v>3310</v>
      </c>
      <c r="E57" s="558">
        <v>4630</v>
      </c>
      <c r="F57" s="840">
        <v>1830</v>
      </c>
      <c r="G57" s="838">
        <v>2680</v>
      </c>
      <c r="H57" s="828">
        <v>1450</v>
      </c>
      <c r="I57" s="730">
        <v>2900</v>
      </c>
      <c r="J57" s="821">
        <v>1540</v>
      </c>
      <c r="K57" s="830">
        <v>2930</v>
      </c>
      <c r="L57" s="825">
        <v>1580</v>
      </c>
      <c r="M57" s="730">
        <v>3120</v>
      </c>
      <c r="N57" s="821">
        <v>1640</v>
      </c>
    </row>
    <row r="58" spans="1:14" ht="12" customHeight="1" thickBot="1" x14ac:dyDescent="0.25">
      <c r="A58" s="581"/>
      <c r="B58" s="549"/>
      <c r="C58" s="836"/>
      <c r="D58" s="1370">
        <v>5650</v>
      </c>
      <c r="E58" s="1371">
        <v>7900</v>
      </c>
      <c r="F58" s="1382">
        <v>3100</v>
      </c>
      <c r="G58" s="1434">
        <v>4550</v>
      </c>
      <c r="H58" s="1435">
        <v>2450</v>
      </c>
      <c r="I58" s="1370">
        <v>4950</v>
      </c>
      <c r="J58" s="1382">
        <v>2650</v>
      </c>
      <c r="K58" s="1434">
        <v>5000</v>
      </c>
      <c r="L58" s="1435">
        <v>2700</v>
      </c>
      <c r="M58" s="1370">
        <v>5300</v>
      </c>
      <c r="N58" s="1382">
        <v>2800</v>
      </c>
    </row>
    <row r="59" spans="1:14" ht="13.15" customHeight="1" x14ac:dyDescent="0.2">
      <c r="A59" s="581"/>
      <c r="B59" s="549"/>
      <c r="C59" s="1136">
        <v>0.63</v>
      </c>
      <c r="D59" s="796">
        <f>D58*63%</f>
        <v>3559.5</v>
      </c>
      <c r="E59" s="554">
        <f>D59*140%</f>
        <v>4983.2999999999993</v>
      </c>
      <c r="F59" s="796">
        <f>F58*63%</f>
        <v>1953</v>
      </c>
      <c r="G59" s="852">
        <f t="shared" ref="G59:N59" si="1">G58*0.63</f>
        <v>2866.5</v>
      </c>
      <c r="H59" s="852">
        <f t="shared" si="1"/>
        <v>1543.5</v>
      </c>
      <c r="I59" s="852">
        <f t="shared" si="1"/>
        <v>3118.5</v>
      </c>
      <c r="J59" s="852">
        <f t="shared" si="1"/>
        <v>1669.5</v>
      </c>
      <c r="K59" s="852">
        <f t="shared" si="1"/>
        <v>3150</v>
      </c>
      <c r="L59" s="852">
        <f t="shared" si="1"/>
        <v>1701</v>
      </c>
      <c r="M59" s="852">
        <f t="shared" si="1"/>
        <v>3339</v>
      </c>
      <c r="N59" s="852">
        <f t="shared" si="1"/>
        <v>1764</v>
      </c>
    </row>
    <row r="60" spans="1:14" ht="12" customHeight="1" x14ac:dyDescent="0.2">
      <c r="A60" s="581"/>
      <c r="B60" s="549"/>
      <c r="C60" s="836"/>
      <c r="D60" s="728">
        <v>3560</v>
      </c>
      <c r="E60" s="555">
        <v>4980</v>
      </c>
      <c r="F60" s="820">
        <v>1950</v>
      </c>
      <c r="G60" s="757">
        <v>2870</v>
      </c>
      <c r="H60" s="824">
        <v>1540</v>
      </c>
      <c r="I60" s="728">
        <v>3120</v>
      </c>
      <c r="J60" s="820">
        <v>1670</v>
      </c>
      <c r="K60" s="757">
        <v>3150</v>
      </c>
      <c r="L60" s="824">
        <v>1700</v>
      </c>
      <c r="M60" s="728">
        <v>3340</v>
      </c>
      <c r="N60" s="820">
        <v>1760</v>
      </c>
    </row>
    <row r="61" spans="1:14" ht="63.75" customHeight="1" x14ac:dyDescent="0.2">
      <c r="A61" s="730" t="s">
        <v>14</v>
      </c>
      <c r="B61" s="557" t="s">
        <v>169</v>
      </c>
      <c r="C61" s="835">
        <v>2</v>
      </c>
      <c r="D61" s="1138">
        <v>3560</v>
      </c>
      <c r="E61" s="1139">
        <v>4980</v>
      </c>
      <c r="F61" s="1140">
        <v>1950</v>
      </c>
      <c r="G61" s="1141">
        <v>2870</v>
      </c>
      <c r="H61" s="1142">
        <v>1540</v>
      </c>
      <c r="I61" s="1138">
        <v>3120</v>
      </c>
      <c r="J61" s="1140">
        <v>1670</v>
      </c>
      <c r="K61" s="1141">
        <v>3150</v>
      </c>
      <c r="L61" s="1142">
        <v>1700</v>
      </c>
      <c r="M61" s="1138">
        <v>3340</v>
      </c>
      <c r="N61" s="1140">
        <v>1760</v>
      </c>
    </row>
    <row r="62" spans="1:14" ht="13.9" customHeight="1" x14ac:dyDescent="0.2">
      <c r="A62" s="326"/>
      <c r="B62" s="549"/>
      <c r="C62" s="836"/>
      <c r="D62" s="1377">
        <v>6000</v>
      </c>
      <c r="E62" s="1378">
        <v>8400</v>
      </c>
      <c r="F62" s="1436">
        <v>3300</v>
      </c>
      <c r="G62" s="1437">
        <v>4850</v>
      </c>
      <c r="H62" s="1383">
        <v>2650</v>
      </c>
      <c r="I62" s="1377">
        <v>5300</v>
      </c>
      <c r="J62" s="1436">
        <v>2800</v>
      </c>
      <c r="K62" s="1437">
        <v>5350</v>
      </c>
      <c r="L62" s="1383">
        <v>2850</v>
      </c>
      <c r="M62" s="1377">
        <v>5700</v>
      </c>
      <c r="N62" s="1436">
        <v>2950</v>
      </c>
    </row>
    <row r="63" spans="1:14" ht="15.6" customHeight="1" x14ac:dyDescent="0.2">
      <c r="A63" s="326"/>
      <c r="B63" s="549"/>
      <c r="C63" s="1136">
        <v>0.63</v>
      </c>
      <c r="D63" s="796">
        <f>D62*63%</f>
        <v>3780</v>
      </c>
      <c r="E63" s="554">
        <f>D63*140%</f>
        <v>5292</v>
      </c>
      <c r="F63" s="796">
        <f>F62*63%</f>
        <v>2079</v>
      </c>
      <c r="G63" s="852">
        <f t="shared" ref="G63:N63" si="2">G62*0.63</f>
        <v>3055.5</v>
      </c>
      <c r="H63" s="852">
        <f t="shared" si="2"/>
        <v>1669.5</v>
      </c>
      <c r="I63" s="852">
        <f t="shared" si="2"/>
        <v>3339</v>
      </c>
      <c r="J63" s="852">
        <f t="shared" si="2"/>
        <v>1764</v>
      </c>
      <c r="K63" s="852">
        <f t="shared" si="2"/>
        <v>3370.5</v>
      </c>
      <c r="L63" s="852">
        <f t="shared" si="2"/>
        <v>1795.5</v>
      </c>
      <c r="M63" s="852">
        <f t="shared" si="2"/>
        <v>3591</v>
      </c>
      <c r="N63" s="852">
        <f t="shared" si="2"/>
        <v>1858.5</v>
      </c>
    </row>
    <row r="64" spans="1:14" ht="18.600000000000001" customHeight="1" x14ac:dyDescent="0.2">
      <c r="A64" s="582"/>
      <c r="B64" s="549"/>
      <c r="C64" s="836"/>
      <c r="D64" s="728">
        <v>3780</v>
      </c>
      <c r="E64" s="555">
        <v>5290</v>
      </c>
      <c r="F64" s="820">
        <v>2080</v>
      </c>
      <c r="G64" s="757">
        <v>3060</v>
      </c>
      <c r="H64" s="824">
        <v>1670</v>
      </c>
      <c r="I64" s="728">
        <v>3340</v>
      </c>
      <c r="J64" s="820">
        <v>1760</v>
      </c>
      <c r="K64" s="757">
        <v>3370</v>
      </c>
      <c r="L64" s="824">
        <v>1800</v>
      </c>
      <c r="M64" s="728">
        <v>3590</v>
      </c>
      <c r="N64" s="820">
        <v>1860</v>
      </c>
    </row>
    <row r="65" spans="1:14" ht="71.25" customHeight="1" x14ac:dyDescent="0.2">
      <c r="A65" s="772" t="s">
        <v>145</v>
      </c>
      <c r="B65" s="557" t="s">
        <v>170</v>
      </c>
      <c r="C65" s="835">
        <v>2</v>
      </c>
      <c r="D65" s="730">
        <v>3780</v>
      </c>
      <c r="E65" s="558">
        <v>5290</v>
      </c>
      <c r="F65" s="840">
        <v>2080</v>
      </c>
      <c r="G65" s="838">
        <v>3060</v>
      </c>
      <c r="H65" s="828">
        <v>1670</v>
      </c>
      <c r="I65" s="730">
        <v>3340</v>
      </c>
      <c r="J65" s="821">
        <v>1760</v>
      </c>
      <c r="K65" s="830">
        <v>3370</v>
      </c>
      <c r="L65" s="825">
        <v>1800</v>
      </c>
      <c r="M65" s="730">
        <v>3590</v>
      </c>
      <c r="N65" s="821">
        <v>1860</v>
      </c>
    </row>
    <row r="66" spans="1:14" ht="14.45" customHeight="1" thickBot="1" x14ac:dyDescent="0.25">
      <c r="A66" s="326"/>
      <c r="B66" s="549"/>
      <c r="C66" s="836"/>
      <c r="D66" s="1460">
        <v>8270</v>
      </c>
      <c r="E66" s="1461">
        <v>11580</v>
      </c>
      <c r="F66" s="1462">
        <v>4550</v>
      </c>
      <c r="G66" s="1463">
        <v>6700</v>
      </c>
      <c r="H66" s="1464">
        <v>3640</v>
      </c>
      <c r="I66" s="1460">
        <v>7280</v>
      </c>
      <c r="J66" s="1462">
        <v>3870</v>
      </c>
      <c r="K66" s="1463">
        <v>7360</v>
      </c>
      <c r="L66" s="1464">
        <v>3910</v>
      </c>
      <c r="M66" s="1460">
        <v>7860</v>
      </c>
      <c r="N66" s="1462">
        <v>4100</v>
      </c>
    </row>
    <row r="67" spans="1:14" ht="12" customHeight="1" x14ac:dyDescent="0.2">
      <c r="A67" s="326"/>
      <c r="B67" s="549"/>
      <c r="C67" s="1136">
        <v>0.63</v>
      </c>
      <c r="D67" s="796">
        <f>D66*63%</f>
        <v>5210.1000000000004</v>
      </c>
      <c r="E67" s="554">
        <f>D67*140%</f>
        <v>7294.14</v>
      </c>
      <c r="F67" s="796">
        <f>F66*63%</f>
        <v>2866.5</v>
      </c>
      <c r="G67" s="852">
        <f t="shared" ref="G67:N67" si="3">G66*0.63</f>
        <v>4221</v>
      </c>
      <c r="H67" s="852">
        <f t="shared" si="3"/>
        <v>2293.1999999999998</v>
      </c>
      <c r="I67" s="852">
        <f t="shared" si="3"/>
        <v>4586.3999999999996</v>
      </c>
      <c r="J67" s="852">
        <f t="shared" si="3"/>
        <v>2438.1</v>
      </c>
      <c r="K67" s="852">
        <f t="shared" si="3"/>
        <v>4636.8</v>
      </c>
      <c r="L67" s="852">
        <f t="shared" si="3"/>
        <v>2463.3000000000002</v>
      </c>
      <c r="M67" s="852">
        <f t="shared" si="3"/>
        <v>4951.8</v>
      </c>
      <c r="N67" s="852">
        <f t="shared" si="3"/>
        <v>2583</v>
      </c>
    </row>
    <row r="68" spans="1:14" ht="15" customHeight="1" x14ac:dyDescent="0.2">
      <c r="A68" s="582"/>
      <c r="B68" s="549"/>
      <c r="C68" s="836"/>
      <c r="D68" s="728">
        <v>5210</v>
      </c>
      <c r="E68" s="555">
        <v>7290</v>
      </c>
      <c r="F68" s="820">
        <v>2870</v>
      </c>
      <c r="G68" s="757">
        <v>4220</v>
      </c>
      <c r="H68" s="824">
        <v>2290</v>
      </c>
      <c r="I68" s="728">
        <v>4590</v>
      </c>
      <c r="J68" s="820">
        <v>2440</v>
      </c>
      <c r="K68" s="757">
        <v>4640</v>
      </c>
      <c r="L68" s="824">
        <v>2460</v>
      </c>
      <c r="M68" s="728">
        <v>4950</v>
      </c>
      <c r="N68" s="820">
        <v>2580</v>
      </c>
    </row>
    <row r="69" spans="1:14" ht="55.15" customHeight="1" thickBot="1" x14ac:dyDescent="0.25">
      <c r="A69" s="810" t="s">
        <v>146</v>
      </c>
      <c r="B69" s="811" t="s">
        <v>171</v>
      </c>
      <c r="C69" s="837">
        <v>2</v>
      </c>
      <c r="D69" s="1103">
        <v>5210</v>
      </c>
      <c r="E69" s="1104">
        <v>7290</v>
      </c>
      <c r="F69" s="841">
        <v>2870</v>
      </c>
      <c r="G69" s="839">
        <v>4220</v>
      </c>
      <c r="H69" s="829">
        <v>2290</v>
      </c>
      <c r="I69" s="798">
        <v>4590</v>
      </c>
      <c r="J69" s="823">
        <v>2440</v>
      </c>
      <c r="K69" s="831">
        <v>4640</v>
      </c>
      <c r="L69" s="826">
        <v>2460</v>
      </c>
      <c r="M69" s="798">
        <v>4950</v>
      </c>
      <c r="N69" s="823">
        <v>2580</v>
      </c>
    </row>
    <row r="70" spans="1:14" ht="34.9" customHeight="1" x14ac:dyDescent="0.25">
      <c r="A70" s="1869" t="s">
        <v>93</v>
      </c>
      <c r="B70" s="1870"/>
      <c r="C70" s="1870"/>
      <c r="D70" s="1870"/>
      <c r="E70" s="1870"/>
      <c r="F70" s="1870"/>
      <c r="G70" s="1870"/>
      <c r="H70" s="1870"/>
      <c r="I70" s="1870"/>
      <c r="J70" s="1870"/>
      <c r="K70" s="1870"/>
      <c r="L70" s="1870"/>
      <c r="M70" s="79"/>
      <c r="N70" s="79"/>
    </row>
    <row r="71" spans="1:14" ht="19.899999999999999" customHeight="1" x14ac:dyDescent="0.25">
      <c r="A71" s="16" t="s">
        <v>12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9.899999999999999" customHeight="1" x14ac:dyDescent="0.25">
      <c r="A72" s="1807" t="s">
        <v>81</v>
      </c>
      <c r="B72" s="1807"/>
      <c r="C72" s="1807"/>
      <c r="D72" s="1807"/>
      <c r="E72" s="1807"/>
      <c r="F72" s="1807"/>
      <c r="G72" s="1807"/>
      <c r="H72" s="1807"/>
      <c r="I72" s="1807"/>
      <c r="J72" s="1807"/>
      <c r="K72" s="1807"/>
      <c r="L72" s="1807"/>
      <c r="M72" s="27"/>
      <c r="N72" s="27"/>
    </row>
    <row r="73" spans="1:14" ht="17.45" customHeight="1" x14ac:dyDescent="0.25">
      <c r="A73" s="27" t="s">
        <v>36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20.45" customHeight="1" x14ac:dyDescent="0.25">
      <c r="A74" s="16" t="s">
        <v>10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9.149999999999999" customHeight="1" x14ac:dyDescent="0.25">
      <c r="A75" s="16" t="s">
        <v>11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8.600000000000001" customHeight="1" x14ac:dyDescent="0.25">
      <c r="A76" s="16" t="s">
        <v>49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21" customHeight="1" x14ac:dyDescent="0.25">
      <c r="A77" s="1808" t="s">
        <v>83</v>
      </c>
      <c r="B77" s="1807"/>
      <c r="C77" s="1807"/>
      <c r="D77" s="1807"/>
      <c r="E77" s="1807"/>
      <c r="F77" s="1807"/>
      <c r="G77" s="1807"/>
      <c r="H77" s="1807"/>
      <c r="I77" s="1807"/>
      <c r="J77" s="1807"/>
      <c r="K77" s="1807"/>
      <c r="L77" s="1807"/>
      <c r="M77" s="27"/>
      <c r="N77" s="27"/>
    </row>
    <row r="78" spans="1:14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15"/>
      <c r="L78" s="15"/>
      <c r="M78" s="5"/>
      <c r="N78" s="5"/>
    </row>
    <row r="79" spans="1:14" ht="15.75" x14ac:dyDescent="0.25">
      <c r="A79" s="8"/>
      <c r="B79" s="8" t="s">
        <v>42</v>
      </c>
      <c r="C79" s="8"/>
      <c r="D79" s="7"/>
      <c r="E79" s="7"/>
      <c r="F79" s="7"/>
      <c r="G79" s="7"/>
      <c r="H79" s="7"/>
      <c r="I79" s="7"/>
      <c r="J79" s="7"/>
      <c r="K79" s="5"/>
      <c r="L79" s="5"/>
      <c r="M79" s="5"/>
      <c r="N79" s="5"/>
    </row>
    <row r="80" spans="1:14" ht="15.75" x14ac:dyDescent="0.25">
      <c r="A80" s="8"/>
      <c r="B80" s="8" t="s">
        <v>43</v>
      </c>
      <c r="C80" s="8"/>
      <c r="D80" s="7"/>
      <c r="E80" s="7"/>
      <c r="F80" s="7"/>
      <c r="G80" s="7"/>
      <c r="H80" s="7"/>
      <c r="I80" s="7"/>
      <c r="J80" s="7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</sheetData>
  <mergeCells count="19">
    <mergeCell ref="A77:L77"/>
    <mergeCell ref="M14:N14"/>
    <mergeCell ref="A16:N16"/>
    <mergeCell ref="A17:N17"/>
    <mergeCell ref="A42:L42"/>
    <mergeCell ref="A52:N52"/>
    <mergeCell ref="A70:L70"/>
    <mergeCell ref="A72:L72"/>
    <mergeCell ref="A9:N9"/>
    <mergeCell ref="A11:N11"/>
    <mergeCell ref="A14:A15"/>
    <mergeCell ref="B14:B15"/>
    <mergeCell ref="C14:C15"/>
    <mergeCell ref="D14:F14"/>
    <mergeCell ref="G14:H14"/>
    <mergeCell ref="I14:J14"/>
    <mergeCell ref="K14:L14"/>
    <mergeCell ref="A10:N10"/>
    <mergeCell ref="A13:N1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79"/>
  <sheetViews>
    <sheetView topLeftCell="A65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8.42578125" customWidth="1"/>
    <col min="8" max="8" width="9.42578125" customWidth="1"/>
    <col min="9" max="9" width="7.7109375" customWidth="1"/>
    <col min="10" max="10" width="8.7109375" customWidth="1"/>
    <col min="11" max="11" width="7.85546875" customWidth="1"/>
    <col min="12" max="12" width="9.28515625" customWidth="1"/>
    <col min="13" max="13" width="7.7109375" customWidth="1"/>
    <col min="14" max="14" width="8.570312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214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237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1847" t="s">
        <v>20</v>
      </c>
      <c r="B13" s="1847" t="s">
        <v>21</v>
      </c>
      <c r="C13" s="1969" t="s">
        <v>22</v>
      </c>
      <c r="D13" s="1787" t="s">
        <v>52</v>
      </c>
      <c r="E13" s="1788"/>
      <c r="F13" s="1789"/>
      <c r="G13" s="1790" t="s">
        <v>84</v>
      </c>
      <c r="H13" s="1790"/>
      <c r="I13" s="1791" t="s">
        <v>162</v>
      </c>
      <c r="J13" s="1792"/>
      <c r="K13" s="1790" t="s">
        <v>163</v>
      </c>
      <c r="L13" s="1792"/>
      <c r="M13" s="1791" t="s">
        <v>180</v>
      </c>
      <c r="N13" s="1792"/>
    </row>
    <row r="14" spans="1:14" ht="60" customHeight="1" thickBot="1" x14ac:dyDescent="0.25">
      <c r="A14" s="1848"/>
      <c r="B14" s="1848"/>
      <c r="C14" s="1970"/>
      <c r="D14" s="333" t="s">
        <v>27</v>
      </c>
      <c r="E14" s="23" t="s">
        <v>26</v>
      </c>
      <c r="F14" s="1095" t="s">
        <v>189</v>
      </c>
      <c r="G14" s="22" t="s">
        <v>23</v>
      </c>
      <c r="H14" s="24" t="s">
        <v>189</v>
      </c>
      <c r="I14" s="333" t="s">
        <v>23</v>
      </c>
      <c r="J14" s="1095" t="s">
        <v>189</v>
      </c>
      <c r="K14" s="22" t="s">
        <v>23</v>
      </c>
      <c r="L14" s="1095" t="s">
        <v>189</v>
      </c>
      <c r="M14" s="22" t="s">
        <v>23</v>
      </c>
      <c r="N14" s="24" t="s">
        <v>189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2"/>
      <c r="K17" s="1972"/>
      <c r="L17" s="1972"/>
      <c r="M17" s="1972"/>
      <c r="N17" s="1973"/>
    </row>
    <row r="18" spans="1:14" ht="58.15" customHeight="1" thickBot="1" x14ac:dyDescent="0.25">
      <c r="A18" s="524" t="s">
        <v>78</v>
      </c>
      <c r="B18" s="858" t="s">
        <v>87</v>
      </c>
      <c r="C18" s="401">
        <v>2</v>
      </c>
      <c r="D18" s="406">
        <v>2230</v>
      </c>
      <c r="E18" s="354">
        <v>3010</v>
      </c>
      <c r="F18" s="360">
        <v>1580</v>
      </c>
      <c r="G18" s="404">
        <v>1780</v>
      </c>
      <c r="H18" s="402">
        <v>1220</v>
      </c>
      <c r="I18" s="406">
        <v>2000</v>
      </c>
      <c r="J18" s="355">
        <v>1350</v>
      </c>
      <c r="K18" s="404">
        <v>2030</v>
      </c>
      <c r="L18" s="859">
        <v>1380</v>
      </c>
      <c r="M18" s="584">
        <v>2060</v>
      </c>
      <c r="N18" s="355">
        <v>1510</v>
      </c>
    </row>
    <row r="19" spans="1:14" ht="47.25" customHeight="1" thickBot="1" x14ac:dyDescent="0.25">
      <c r="A19" s="1847" t="s">
        <v>20</v>
      </c>
      <c r="B19" s="1847" t="s">
        <v>21</v>
      </c>
      <c r="C19" s="1969" t="s">
        <v>22</v>
      </c>
      <c r="D19" s="1787" t="s">
        <v>52</v>
      </c>
      <c r="E19" s="1788"/>
      <c r="F19" s="1789"/>
      <c r="G19" s="1790" t="s">
        <v>84</v>
      </c>
      <c r="H19" s="1790"/>
      <c r="I19" s="1791" t="s">
        <v>162</v>
      </c>
      <c r="J19" s="1792"/>
      <c r="K19" s="1790" t="s">
        <v>163</v>
      </c>
      <c r="L19" s="1792"/>
      <c r="M19" s="1791" t="s">
        <v>180</v>
      </c>
      <c r="N19" s="1792"/>
    </row>
    <row r="20" spans="1:14" ht="58.15" customHeight="1" thickBot="1" x14ac:dyDescent="0.25">
      <c r="A20" s="1848"/>
      <c r="B20" s="1848"/>
      <c r="C20" s="1970"/>
      <c r="D20" s="333" t="s">
        <v>27</v>
      </c>
      <c r="E20" s="23" t="s">
        <v>26</v>
      </c>
      <c r="F20" s="1095" t="s">
        <v>189</v>
      </c>
      <c r="G20" s="22" t="s">
        <v>23</v>
      </c>
      <c r="H20" s="24" t="s">
        <v>189</v>
      </c>
      <c r="I20" s="333" t="s">
        <v>23</v>
      </c>
      <c r="J20" s="1095" t="s">
        <v>189</v>
      </c>
      <c r="K20" s="22" t="s">
        <v>23</v>
      </c>
      <c r="L20" s="1095" t="s">
        <v>189</v>
      </c>
      <c r="M20" s="22" t="s">
        <v>23</v>
      </c>
      <c r="N20" s="24" t="s">
        <v>189</v>
      </c>
    </row>
    <row r="21" spans="1:14" ht="66" customHeight="1" thickBot="1" x14ac:dyDescent="0.25">
      <c r="A21" s="524" t="s">
        <v>44</v>
      </c>
      <c r="B21" s="223" t="s">
        <v>88</v>
      </c>
      <c r="C21" s="401">
        <v>2</v>
      </c>
      <c r="D21" s="406">
        <v>2440</v>
      </c>
      <c r="E21" s="354">
        <v>3290</v>
      </c>
      <c r="F21" s="360">
        <v>1580</v>
      </c>
      <c r="G21" s="404">
        <v>1950</v>
      </c>
      <c r="H21" s="402">
        <v>1220</v>
      </c>
      <c r="I21" s="406">
        <v>2190</v>
      </c>
      <c r="J21" s="355">
        <v>1350</v>
      </c>
      <c r="K21" s="404">
        <v>2220</v>
      </c>
      <c r="L21" s="859">
        <v>1380</v>
      </c>
      <c r="M21" s="584">
        <v>2300</v>
      </c>
      <c r="N21" s="355">
        <v>1510</v>
      </c>
    </row>
    <row r="22" spans="1:14" ht="70.5" customHeight="1" thickBot="1" x14ac:dyDescent="0.25">
      <c r="A22" s="524" t="s">
        <v>28</v>
      </c>
      <c r="B22" s="223" t="s">
        <v>59</v>
      </c>
      <c r="C22" s="401">
        <v>1</v>
      </c>
      <c r="D22" s="406"/>
      <c r="E22" s="354">
        <v>2730</v>
      </c>
      <c r="F22" s="360">
        <v>1580</v>
      </c>
      <c r="G22" s="404"/>
      <c r="H22" s="402">
        <v>1220</v>
      </c>
      <c r="I22" s="406"/>
      <c r="J22" s="355">
        <v>1350</v>
      </c>
      <c r="K22" s="404"/>
      <c r="L22" s="859">
        <v>1380</v>
      </c>
      <c r="M22" s="865"/>
      <c r="N22" s="355">
        <v>1510</v>
      </c>
    </row>
    <row r="23" spans="1:14" ht="63.75" customHeight="1" thickBot="1" x14ac:dyDescent="0.25">
      <c r="A23" s="524" t="s">
        <v>29</v>
      </c>
      <c r="B23" s="223" t="s">
        <v>60</v>
      </c>
      <c r="C23" s="401">
        <v>1</v>
      </c>
      <c r="D23" s="867"/>
      <c r="E23" s="354">
        <v>2980</v>
      </c>
      <c r="F23" s="360">
        <v>1580</v>
      </c>
      <c r="G23" s="404"/>
      <c r="H23" s="402">
        <v>1220</v>
      </c>
      <c r="I23" s="406"/>
      <c r="J23" s="355">
        <v>1350</v>
      </c>
      <c r="K23" s="404"/>
      <c r="L23" s="859">
        <v>1380</v>
      </c>
      <c r="M23" s="865"/>
      <c r="N23" s="355">
        <v>1510</v>
      </c>
    </row>
    <row r="24" spans="1:14" ht="67.5" customHeight="1" thickBot="1" x14ac:dyDescent="0.25">
      <c r="A24" s="1072" t="s">
        <v>133</v>
      </c>
      <c r="B24" s="585" t="s">
        <v>134</v>
      </c>
      <c r="C24" s="859">
        <v>1</v>
      </c>
      <c r="D24" s="407"/>
      <c r="E24" s="361">
        <v>3300</v>
      </c>
      <c r="F24" s="360">
        <v>1580</v>
      </c>
      <c r="G24" s="409"/>
      <c r="H24" s="402">
        <v>1220</v>
      </c>
      <c r="I24" s="406"/>
      <c r="J24" s="355">
        <v>1350</v>
      </c>
      <c r="K24" s="404"/>
      <c r="L24" s="859">
        <v>1380</v>
      </c>
      <c r="M24" s="865"/>
      <c r="N24" s="355">
        <v>1510</v>
      </c>
    </row>
    <row r="25" spans="1:14" ht="93.75" customHeight="1" thickBot="1" x14ac:dyDescent="0.25">
      <c r="A25" s="524" t="s">
        <v>202</v>
      </c>
      <c r="B25" s="585" t="s">
        <v>61</v>
      </c>
      <c r="C25" s="402">
        <v>1</v>
      </c>
      <c r="D25" s="406"/>
      <c r="E25" s="354">
        <v>2440</v>
      </c>
      <c r="F25" s="360"/>
      <c r="G25" s="404"/>
      <c r="H25" s="402"/>
      <c r="I25" s="406"/>
      <c r="J25" s="355"/>
      <c r="K25" s="404"/>
      <c r="L25" s="859"/>
      <c r="M25" s="584"/>
      <c r="N25" s="355"/>
    </row>
    <row r="26" spans="1:14" ht="21" customHeight="1" thickBot="1" x14ac:dyDescent="0.3">
      <c r="A26" s="1889" t="s">
        <v>54</v>
      </c>
      <c r="B26" s="1890"/>
      <c r="C26" s="1890"/>
      <c r="D26" s="1890"/>
      <c r="E26" s="1890"/>
      <c r="F26" s="1890"/>
      <c r="G26" s="1890"/>
      <c r="H26" s="1890"/>
      <c r="I26" s="1890"/>
      <c r="J26" s="1890"/>
      <c r="K26" s="1890"/>
      <c r="L26" s="1891"/>
      <c r="M26" s="696"/>
      <c r="N26" s="697"/>
    </row>
    <row r="27" spans="1:14" ht="56.25" customHeight="1" thickBot="1" x14ac:dyDescent="0.3">
      <c r="A27" s="524" t="s">
        <v>79</v>
      </c>
      <c r="B27" s="223" t="s">
        <v>166</v>
      </c>
      <c r="C27" s="871">
        <v>2</v>
      </c>
      <c r="D27" s="872">
        <v>2930</v>
      </c>
      <c r="E27" s="400">
        <v>4100</v>
      </c>
      <c r="F27" s="360">
        <v>1580</v>
      </c>
      <c r="G27" s="404">
        <v>2340</v>
      </c>
      <c r="H27" s="402">
        <v>1220</v>
      </c>
      <c r="I27" s="872">
        <v>2610</v>
      </c>
      <c r="J27" s="355">
        <v>1350</v>
      </c>
      <c r="K27" s="410">
        <v>2650</v>
      </c>
      <c r="L27" s="859">
        <v>1380</v>
      </c>
      <c r="M27" s="584">
        <v>2730</v>
      </c>
      <c r="N27" s="355">
        <v>1510</v>
      </c>
    </row>
    <row r="28" spans="1:14" ht="50.25" customHeight="1" thickBot="1" x14ac:dyDescent="0.25">
      <c r="A28" s="1847" t="s">
        <v>20</v>
      </c>
      <c r="B28" s="1847" t="s">
        <v>21</v>
      </c>
      <c r="C28" s="1969" t="s">
        <v>22</v>
      </c>
      <c r="D28" s="1787" t="s">
        <v>52</v>
      </c>
      <c r="E28" s="1788"/>
      <c r="F28" s="1789"/>
      <c r="G28" s="1790" t="s">
        <v>84</v>
      </c>
      <c r="H28" s="1790"/>
      <c r="I28" s="1791" t="s">
        <v>162</v>
      </c>
      <c r="J28" s="1792"/>
      <c r="K28" s="1790" t="s">
        <v>163</v>
      </c>
      <c r="L28" s="1792"/>
      <c r="M28" s="1791" t="s">
        <v>180</v>
      </c>
      <c r="N28" s="1792"/>
    </row>
    <row r="29" spans="1:14" ht="55.5" customHeight="1" thickBot="1" x14ac:dyDescent="0.25">
      <c r="A29" s="1848"/>
      <c r="B29" s="1848"/>
      <c r="C29" s="1970"/>
      <c r="D29" s="333" t="s">
        <v>27</v>
      </c>
      <c r="E29" s="23" t="s">
        <v>26</v>
      </c>
      <c r="F29" s="1095" t="s">
        <v>189</v>
      </c>
      <c r="G29" s="22" t="s">
        <v>23</v>
      </c>
      <c r="H29" s="24" t="s">
        <v>189</v>
      </c>
      <c r="I29" s="333" t="s">
        <v>23</v>
      </c>
      <c r="J29" s="1095" t="s">
        <v>189</v>
      </c>
      <c r="K29" s="22" t="s">
        <v>23</v>
      </c>
      <c r="L29" s="1095" t="s">
        <v>189</v>
      </c>
      <c r="M29" s="22" t="s">
        <v>23</v>
      </c>
      <c r="N29" s="24" t="s">
        <v>189</v>
      </c>
    </row>
    <row r="30" spans="1:14" ht="64.150000000000006" customHeight="1" thickBot="1" x14ac:dyDescent="0.25">
      <c r="A30" s="524" t="s">
        <v>137</v>
      </c>
      <c r="B30" s="585" t="s">
        <v>172</v>
      </c>
      <c r="C30" s="874">
        <v>2</v>
      </c>
      <c r="D30" s="872">
        <v>3110</v>
      </c>
      <c r="E30" s="400">
        <v>4350</v>
      </c>
      <c r="F30" s="360">
        <v>1580</v>
      </c>
      <c r="G30" s="404">
        <v>2490</v>
      </c>
      <c r="H30" s="402">
        <v>1220</v>
      </c>
      <c r="I30" s="872">
        <v>2780</v>
      </c>
      <c r="J30" s="355">
        <v>1350</v>
      </c>
      <c r="K30" s="410">
        <v>2820</v>
      </c>
      <c r="L30" s="859">
        <v>1380</v>
      </c>
      <c r="M30" s="584">
        <v>2910</v>
      </c>
      <c r="N30" s="355">
        <v>1510</v>
      </c>
    </row>
    <row r="31" spans="1:14" ht="21" customHeight="1" thickBot="1" x14ac:dyDescent="0.3">
      <c r="A31" s="1892" t="s">
        <v>80</v>
      </c>
      <c r="B31" s="1893"/>
      <c r="C31" s="1893"/>
      <c r="D31" s="1893"/>
      <c r="E31" s="1893"/>
      <c r="F31" s="1893"/>
      <c r="G31" s="1893"/>
      <c r="H31" s="1893"/>
      <c r="I31" s="1893"/>
      <c r="J31" s="1893"/>
      <c r="K31" s="1893"/>
      <c r="L31" s="1893"/>
      <c r="M31" s="1893"/>
      <c r="N31" s="1894"/>
    </row>
    <row r="32" spans="1:14" ht="67.5" customHeight="1" thickBot="1" x14ac:dyDescent="0.25">
      <c r="A32" s="876" t="s">
        <v>24</v>
      </c>
      <c r="B32" s="585" t="s">
        <v>173</v>
      </c>
      <c r="C32" s="408">
        <v>2</v>
      </c>
      <c r="D32" s="406">
        <v>4030</v>
      </c>
      <c r="E32" s="354">
        <v>5640</v>
      </c>
      <c r="F32" s="360">
        <v>2220</v>
      </c>
      <c r="G32" s="404">
        <v>3230</v>
      </c>
      <c r="H32" s="402">
        <v>1380</v>
      </c>
      <c r="I32" s="406">
        <v>3580</v>
      </c>
      <c r="J32" s="360">
        <v>1520</v>
      </c>
      <c r="K32" s="404">
        <v>3630</v>
      </c>
      <c r="L32" s="402">
        <v>1550</v>
      </c>
      <c r="M32" s="581">
        <v>3780</v>
      </c>
      <c r="N32" s="1073">
        <v>1540</v>
      </c>
    </row>
    <row r="33" spans="1:14" ht="65.25" customHeight="1" thickBot="1" x14ac:dyDescent="0.25">
      <c r="A33" s="877" t="s">
        <v>14</v>
      </c>
      <c r="B33" s="585" t="s">
        <v>174</v>
      </c>
      <c r="C33" s="408">
        <v>2</v>
      </c>
      <c r="D33" s="406">
        <v>4420</v>
      </c>
      <c r="E33" s="354">
        <v>6190</v>
      </c>
      <c r="F33" s="360">
        <v>2430</v>
      </c>
      <c r="G33" s="404">
        <v>3550</v>
      </c>
      <c r="H33" s="402">
        <v>1560</v>
      </c>
      <c r="I33" s="406">
        <v>3920</v>
      </c>
      <c r="J33" s="360">
        <v>1700</v>
      </c>
      <c r="K33" s="404">
        <v>3980</v>
      </c>
      <c r="L33" s="402">
        <v>1730</v>
      </c>
      <c r="M33" s="581">
        <v>4150</v>
      </c>
      <c r="N33" s="1073">
        <v>1730</v>
      </c>
    </row>
    <row r="34" spans="1:14" ht="66.75" customHeight="1" thickBot="1" x14ac:dyDescent="0.25">
      <c r="A34" s="879" t="s">
        <v>145</v>
      </c>
      <c r="B34" s="585" t="s">
        <v>175</v>
      </c>
      <c r="C34" s="880">
        <v>2</v>
      </c>
      <c r="D34" s="407">
        <v>4760</v>
      </c>
      <c r="E34" s="361">
        <v>6660</v>
      </c>
      <c r="F34" s="362">
        <v>2620</v>
      </c>
      <c r="G34" s="405">
        <v>3830</v>
      </c>
      <c r="H34" s="403">
        <v>1710</v>
      </c>
      <c r="I34" s="407">
        <v>4230</v>
      </c>
      <c r="J34" s="362">
        <v>1870</v>
      </c>
      <c r="K34" s="405">
        <v>4280</v>
      </c>
      <c r="L34" s="403">
        <v>1900</v>
      </c>
      <c r="M34" s="581">
        <v>4480</v>
      </c>
      <c r="N34" s="1073">
        <v>1890</v>
      </c>
    </row>
    <row r="35" spans="1:14" ht="66" customHeight="1" thickBot="1" x14ac:dyDescent="0.25">
      <c r="A35" s="879" t="s">
        <v>146</v>
      </c>
      <c r="B35" s="585" t="s">
        <v>175</v>
      </c>
      <c r="C35" s="880">
        <v>2</v>
      </c>
      <c r="D35" s="407">
        <v>6920</v>
      </c>
      <c r="E35" s="361">
        <v>9690</v>
      </c>
      <c r="F35" s="362">
        <v>3810</v>
      </c>
      <c r="G35" s="405">
        <v>5570</v>
      </c>
      <c r="H35" s="403">
        <v>2660</v>
      </c>
      <c r="I35" s="407">
        <v>6120</v>
      </c>
      <c r="J35" s="362">
        <v>2870</v>
      </c>
      <c r="K35" s="405">
        <v>6200</v>
      </c>
      <c r="L35" s="403">
        <v>2910</v>
      </c>
      <c r="M35" s="587">
        <v>6520</v>
      </c>
      <c r="N35" s="881">
        <v>2940</v>
      </c>
    </row>
    <row r="36" spans="1:14" ht="23.25" customHeight="1" x14ac:dyDescent="0.3">
      <c r="A36" s="219" t="s">
        <v>82</v>
      </c>
      <c r="B36" s="220"/>
      <c r="C36" s="220"/>
      <c r="D36" s="220"/>
      <c r="E36" s="220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9.899999999999999" customHeight="1" x14ac:dyDescent="0.25">
      <c r="A37" s="16" t="s">
        <v>12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45" customHeight="1" x14ac:dyDescent="0.25">
      <c r="A38" s="1807" t="s">
        <v>81</v>
      </c>
      <c r="B38" s="1807"/>
      <c r="C38" s="1807"/>
      <c r="D38" s="1807"/>
      <c r="E38" s="1807"/>
      <c r="F38" s="1807"/>
      <c r="G38" s="1807"/>
      <c r="H38" s="1807"/>
      <c r="I38" s="1807"/>
      <c r="J38" s="1807"/>
      <c r="K38" s="1807"/>
      <c r="L38" s="1807"/>
      <c r="M38" s="27"/>
      <c r="N38" s="27"/>
    </row>
    <row r="39" spans="1:14" ht="23.25" customHeight="1" x14ac:dyDescent="0.25">
      <c r="A39" s="16" t="s">
        <v>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1.75" customHeight="1" x14ac:dyDescent="0.25">
      <c r="A40" s="16" t="s">
        <v>10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1" customHeight="1" x14ac:dyDescent="0.25">
      <c r="A41" s="16" t="s">
        <v>11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0.45" customHeight="1" x14ac:dyDescent="0.25">
      <c r="A42" s="16" t="s">
        <v>49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9.5" customHeight="1" x14ac:dyDescent="0.25">
      <c r="A43" s="1808" t="s">
        <v>83</v>
      </c>
      <c r="B43" s="1807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27"/>
      <c r="N43" s="27"/>
    </row>
    <row r="44" spans="1:14" ht="33" customHeight="1" x14ac:dyDescent="0.25">
      <c r="A44" s="1832" t="s">
        <v>55</v>
      </c>
      <c r="B44" s="1832"/>
      <c r="C44" s="1832"/>
      <c r="D44" s="1832"/>
      <c r="E44" s="1832"/>
      <c r="F44" s="1832"/>
      <c r="G44" s="1832"/>
      <c r="H44" s="1832"/>
      <c r="I44" s="1832"/>
      <c r="J44" s="1832"/>
      <c r="K44" s="1832"/>
      <c r="L44" s="1832"/>
      <c r="M44" s="1832"/>
      <c r="N44" s="1832"/>
    </row>
    <row r="45" spans="1:14" ht="19.5" customHeight="1" thickBot="1" x14ac:dyDescent="0.3">
      <c r="A45" s="1841" t="s">
        <v>50</v>
      </c>
      <c r="B45" s="1841"/>
      <c r="C45" s="1841"/>
      <c r="D45" s="1841"/>
      <c r="E45" s="1841"/>
      <c r="F45" s="1841"/>
      <c r="G45" s="1841"/>
      <c r="H45" s="1841"/>
      <c r="I45" s="1841"/>
      <c r="J45" s="1841"/>
      <c r="K45" s="1841"/>
      <c r="L45" s="1841"/>
      <c r="M45" s="1841"/>
      <c r="N45" s="1841"/>
    </row>
    <row r="46" spans="1:14" ht="47.25" customHeight="1" thickBot="1" x14ac:dyDescent="0.25">
      <c r="A46" s="1847" t="s">
        <v>20</v>
      </c>
      <c r="B46" s="1790" t="s">
        <v>21</v>
      </c>
      <c r="C46" s="1847" t="s">
        <v>22</v>
      </c>
      <c r="D46" s="1790" t="s">
        <v>52</v>
      </c>
      <c r="E46" s="1790"/>
      <c r="F46" s="1790"/>
      <c r="G46" s="1791" t="s">
        <v>84</v>
      </c>
      <c r="H46" s="1792"/>
      <c r="I46" s="1790" t="s">
        <v>162</v>
      </c>
      <c r="J46" s="1790"/>
      <c r="K46" s="1791" t="s">
        <v>163</v>
      </c>
      <c r="L46" s="1792"/>
      <c r="M46" s="1793" t="s">
        <v>180</v>
      </c>
      <c r="N46" s="1792"/>
    </row>
    <row r="47" spans="1:14" ht="57.6" customHeight="1" thickBot="1" x14ac:dyDescent="0.25">
      <c r="A47" s="1848"/>
      <c r="B47" s="1845"/>
      <c r="C47" s="1848"/>
      <c r="D47" s="333" t="s">
        <v>27</v>
      </c>
      <c r="E47" s="23" t="s">
        <v>26</v>
      </c>
      <c r="F47" s="1095" t="s">
        <v>189</v>
      </c>
      <c r="G47" s="22" t="s">
        <v>23</v>
      </c>
      <c r="H47" s="24" t="s">
        <v>189</v>
      </c>
      <c r="I47" s="333" t="s">
        <v>23</v>
      </c>
      <c r="J47" s="1095" t="s">
        <v>189</v>
      </c>
      <c r="K47" s="22" t="s">
        <v>23</v>
      </c>
      <c r="L47" s="1095" t="s">
        <v>189</v>
      </c>
      <c r="M47" s="22" t="s">
        <v>23</v>
      </c>
      <c r="N47" s="24" t="s">
        <v>189</v>
      </c>
    </row>
    <row r="48" spans="1:14" ht="33" customHeight="1" thickBot="1" x14ac:dyDescent="0.25">
      <c r="A48" s="1827" t="s">
        <v>92</v>
      </c>
      <c r="B48" s="1828"/>
      <c r="C48" s="1828"/>
      <c r="D48" s="1828"/>
      <c r="E48" s="1828"/>
      <c r="F48" s="1828"/>
      <c r="G48" s="1828"/>
      <c r="H48" s="1828"/>
      <c r="I48" s="1828"/>
      <c r="J48" s="1828"/>
      <c r="K48" s="1828"/>
      <c r="L48" s="1828"/>
      <c r="M48" s="1828"/>
      <c r="N48" s="1829"/>
    </row>
    <row r="49" spans="1:14" ht="21" customHeight="1" thickBot="1" x14ac:dyDescent="0.25">
      <c r="A49" s="1800" t="s">
        <v>30</v>
      </c>
      <c r="B49" s="1801"/>
      <c r="C49" s="1801"/>
      <c r="D49" s="1801"/>
      <c r="E49" s="1801"/>
      <c r="F49" s="1801"/>
      <c r="G49" s="1801"/>
      <c r="H49" s="1801"/>
      <c r="I49" s="1801"/>
      <c r="J49" s="1801"/>
      <c r="K49" s="1801"/>
      <c r="L49" s="1801"/>
      <c r="M49" s="1801"/>
      <c r="N49" s="1802"/>
    </row>
    <row r="50" spans="1:14" ht="71.45" customHeight="1" x14ac:dyDescent="0.2">
      <c r="A50" s="581" t="s">
        <v>46</v>
      </c>
      <c r="B50" s="549" t="s">
        <v>89</v>
      </c>
      <c r="C50" s="574">
        <v>2</v>
      </c>
      <c r="D50" s="326">
        <v>3190</v>
      </c>
      <c r="E50" s="327">
        <v>4310</v>
      </c>
      <c r="F50" s="297">
        <v>2540</v>
      </c>
      <c r="G50" s="722">
        <v>2590</v>
      </c>
      <c r="H50" s="755">
        <v>2030</v>
      </c>
      <c r="I50" s="295">
        <v>2810</v>
      </c>
      <c r="J50" s="297">
        <v>2160</v>
      </c>
      <c r="K50" s="722">
        <v>2840</v>
      </c>
      <c r="L50" s="755">
        <v>2190</v>
      </c>
      <c r="M50" s="295">
        <v>3020</v>
      </c>
      <c r="N50" s="297">
        <v>2350</v>
      </c>
    </row>
    <row r="51" spans="1:14" ht="16.899999999999999" hidden="1" customHeight="1" thickBot="1" x14ac:dyDescent="0.25">
      <c r="A51" s="774"/>
      <c r="B51" s="549" t="s">
        <v>35</v>
      </c>
      <c r="C51" s="574"/>
      <c r="D51" s="1074">
        <v>2670</v>
      </c>
      <c r="E51" s="1048"/>
      <c r="F51" s="1075"/>
      <c r="G51" s="1076"/>
      <c r="H51" s="1077"/>
      <c r="I51" s="1074"/>
      <c r="J51" s="1075"/>
      <c r="K51" s="1076"/>
      <c r="L51" s="1077"/>
      <c r="M51" s="1074"/>
      <c r="N51" s="1078"/>
    </row>
    <row r="52" spans="1:14" ht="63" customHeight="1" x14ac:dyDescent="0.2">
      <c r="A52" s="581" t="s">
        <v>44</v>
      </c>
      <c r="B52" s="549" t="s">
        <v>88</v>
      </c>
      <c r="C52" s="574">
        <v>2</v>
      </c>
      <c r="D52" s="295">
        <v>3400</v>
      </c>
      <c r="E52" s="296">
        <v>4590</v>
      </c>
      <c r="F52" s="297">
        <v>2540</v>
      </c>
      <c r="G52" s="722">
        <v>2760</v>
      </c>
      <c r="H52" s="755">
        <v>2030</v>
      </c>
      <c r="I52" s="295">
        <v>3000</v>
      </c>
      <c r="J52" s="297">
        <v>2160</v>
      </c>
      <c r="K52" s="722">
        <v>3030</v>
      </c>
      <c r="L52" s="755">
        <v>2190</v>
      </c>
      <c r="M52" s="295">
        <v>3210</v>
      </c>
      <c r="N52" s="297">
        <v>2350</v>
      </c>
    </row>
    <row r="53" spans="1:14" ht="69" customHeight="1" x14ac:dyDescent="0.2">
      <c r="A53" s="775" t="s">
        <v>41</v>
      </c>
      <c r="B53" s="549" t="s">
        <v>88</v>
      </c>
      <c r="C53" s="574">
        <v>2</v>
      </c>
      <c r="D53" s="295">
        <v>6800</v>
      </c>
      <c r="E53" s="296"/>
      <c r="F53" s="297">
        <v>2540</v>
      </c>
      <c r="G53" s="722">
        <v>2760</v>
      </c>
      <c r="H53" s="755">
        <v>2030</v>
      </c>
      <c r="I53" s="295">
        <v>3000</v>
      </c>
      <c r="J53" s="297">
        <v>2160</v>
      </c>
      <c r="K53" s="722">
        <v>3030</v>
      </c>
      <c r="L53" s="755">
        <v>2190</v>
      </c>
      <c r="M53" s="295">
        <v>3210</v>
      </c>
      <c r="N53" s="297">
        <v>2350</v>
      </c>
    </row>
    <row r="54" spans="1:14" ht="54.6" customHeight="1" thickBot="1" x14ac:dyDescent="0.25">
      <c r="A54" s="581" t="s">
        <v>31</v>
      </c>
      <c r="B54" s="549" t="s">
        <v>90</v>
      </c>
      <c r="C54" s="574">
        <v>1</v>
      </c>
      <c r="D54" s="582"/>
      <c r="E54" s="327">
        <v>3690</v>
      </c>
      <c r="F54" s="297">
        <v>2540</v>
      </c>
      <c r="G54" s="722"/>
      <c r="H54" s="755">
        <v>2030</v>
      </c>
      <c r="I54" s="295"/>
      <c r="J54" s="297">
        <v>2160</v>
      </c>
      <c r="K54" s="722"/>
      <c r="L54" s="755">
        <v>2190</v>
      </c>
      <c r="M54" s="295"/>
      <c r="N54" s="297">
        <v>2350</v>
      </c>
    </row>
    <row r="55" spans="1:14" ht="54.6" customHeight="1" thickBot="1" x14ac:dyDescent="0.25">
      <c r="A55" s="1847" t="s">
        <v>20</v>
      </c>
      <c r="B55" s="1790" t="s">
        <v>21</v>
      </c>
      <c r="C55" s="1847" t="s">
        <v>22</v>
      </c>
      <c r="D55" s="1790" t="s">
        <v>52</v>
      </c>
      <c r="E55" s="1790"/>
      <c r="F55" s="1790"/>
      <c r="G55" s="1791" t="s">
        <v>84</v>
      </c>
      <c r="H55" s="1792"/>
      <c r="I55" s="1790" t="s">
        <v>162</v>
      </c>
      <c r="J55" s="1790"/>
      <c r="K55" s="1791" t="s">
        <v>163</v>
      </c>
      <c r="L55" s="1792"/>
      <c r="M55" s="1793" t="s">
        <v>180</v>
      </c>
      <c r="N55" s="1792"/>
    </row>
    <row r="56" spans="1:14" ht="54.6" customHeight="1" thickBot="1" x14ac:dyDescent="0.25">
      <c r="A56" s="1848"/>
      <c r="B56" s="1845"/>
      <c r="C56" s="1848"/>
      <c r="D56" s="333" t="s">
        <v>27</v>
      </c>
      <c r="E56" s="23" t="s">
        <v>26</v>
      </c>
      <c r="F56" s="1095" t="s">
        <v>189</v>
      </c>
      <c r="G56" s="22" t="s">
        <v>23</v>
      </c>
      <c r="H56" s="24" t="s">
        <v>189</v>
      </c>
      <c r="I56" s="333" t="s">
        <v>23</v>
      </c>
      <c r="J56" s="1095" t="s">
        <v>189</v>
      </c>
      <c r="K56" s="22" t="s">
        <v>23</v>
      </c>
      <c r="L56" s="1095" t="s">
        <v>189</v>
      </c>
      <c r="M56" s="22" t="s">
        <v>23</v>
      </c>
      <c r="N56" s="24" t="s">
        <v>189</v>
      </c>
    </row>
    <row r="57" spans="1:14" ht="47.25" customHeight="1" x14ac:dyDescent="0.2">
      <c r="A57" s="775" t="s">
        <v>29</v>
      </c>
      <c r="B57" s="549" t="s">
        <v>68</v>
      </c>
      <c r="C57" s="574">
        <v>1</v>
      </c>
      <c r="D57" s="326"/>
      <c r="E57" s="327">
        <v>3940</v>
      </c>
      <c r="F57" s="297">
        <v>2540</v>
      </c>
      <c r="G57" s="722"/>
      <c r="H57" s="755">
        <v>2030</v>
      </c>
      <c r="I57" s="295"/>
      <c r="J57" s="297">
        <v>2160</v>
      </c>
      <c r="K57" s="722"/>
      <c r="L57" s="755">
        <v>2190</v>
      </c>
      <c r="M57" s="295"/>
      <c r="N57" s="297">
        <v>2350</v>
      </c>
    </row>
    <row r="58" spans="1:14" ht="66" customHeight="1" x14ac:dyDescent="0.2">
      <c r="A58" s="775" t="s">
        <v>165</v>
      </c>
      <c r="B58" s="549" t="s">
        <v>134</v>
      </c>
      <c r="C58" s="574">
        <v>1</v>
      </c>
      <c r="D58" s="326"/>
      <c r="E58" s="327">
        <v>4260</v>
      </c>
      <c r="F58" s="297">
        <v>2540</v>
      </c>
      <c r="G58" s="722"/>
      <c r="H58" s="755">
        <v>2030</v>
      </c>
      <c r="I58" s="295"/>
      <c r="J58" s="297">
        <v>2160</v>
      </c>
      <c r="K58" s="722"/>
      <c r="L58" s="755">
        <v>2190</v>
      </c>
      <c r="M58" s="295"/>
      <c r="N58" s="297">
        <v>2350</v>
      </c>
    </row>
    <row r="59" spans="1:14" ht="93" customHeight="1" thickBot="1" x14ac:dyDescent="0.25">
      <c r="A59" s="883" t="s">
        <v>202</v>
      </c>
      <c r="B59" s="884" t="s">
        <v>61</v>
      </c>
      <c r="C59" s="885">
        <v>1</v>
      </c>
      <c r="D59" s="886"/>
      <c r="E59" s="597">
        <v>3400</v>
      </c>
      <c r="F59" s="387"/>
      <c r="G59" s="887"/>
      <c r="H59" s="888"/>
      <c r="I59" s="301"/>
      <c r="J59" s="387"/>
      <c r="K59" s="887"/>
      <c r="L59" s="888"/>
      <c r="M59" s="301"/>
      <c r="N59" s="387"/>
    </row>
    <row r="60" spans="1:14" ht="24" customHeight="1" thickBot="1" x14ac:dyDescent="0.25">
      <c r="A60" s="1878" t="s">
        <v>54</v>
      </c>
      <c r="B60" s="1879"/>
      <c r="C60" s="1879"/>
      <c r="D60" s="1879"/>
      <c r="E60" s="1879"/>
      <c r="F60" s="1879"/>
      <c r="G60" s="1879"/>
      <c r="H60" s="1879"/>
      <c r="I60" s="1879"/>
      <c r="J60" s="1879"/>
      <c r="K60" s="1879"/>
      <c r="L60" s="1879"/>
      <c r="M60" s="777"/>
      <c r="N60" s="778"/>
    </row>
    <row r="61" spans="1:14" ht="55.15" customHeight="1" x14ac:dyDescent="0.2">
      <c r="A61" s="581" t="s">
        <v>51</v>
      </c>
      <c r="B61" s="549" t="s">
        <v>166</v>
      </c>
      <c r="C61" s="787">
        <v>2</v>
      </c>
      <c r="D61" s="581">
        <v>3890</v>
      </c>
      <c r="E61" s="567">
        <v>5440</v>
      </c>
      <c r="F61" s="297">
        <v>2540</v>
      </c>
      <c r="G61" s="722">
        <v>3150</v>
      </c>
      <c r="H61" s="755">
        <v>2030</v>
      </c>
      <c r="I61" s="295">
        <v>3420</v>
      </c>
      <c r="J61" s="297">
        <v>2160</v>
      </c>
      <c r="K61" s="722">
        <v>3460</v>
      </c>
      <c r="L61" s="755">
        <v>2190</v>
      </c>
      <c r="M61" s="295">
        <v>3690</v>
      </c>
      <c r="N61" s="297">
        <v>2350</v>
      </c>
    </row>
    <row r="62" spans="1:14" ht="66.75" customHeight="1" thickBot="1" x14ac:dyDescent="0.25">
      <c r="A62" s="587" t="s">
        <v>136</v>
      </c>
      <c r="B62" s="596" t="s">
        <v>167</v>
      </c>
      <c r="C62" s="897">
        <v>2</v>
      </c>
      <c r="D62" s="329">
        <v>4070</v>
      </c>
      <c r="E62" s="597">
        <v>5700</v>
      </c>
      <c r="F62" s="297">
        <v>2540</v>
      </c>
      <c r="G62" s="887">
        <v>3300</v>
      </c>
      <c r="H62" s="755">
        <v>2030</v>
      </c>
      <c r="I62" s="301">
        <v>3590</v>
      </c>
      <c r="J62" s="297">
        <v>2160</v>
      </c>
      <c r="K62" s="887">
        <v>3630</v>
      </c>
      <c r="L62" s="755">
        <v>2190</v>
      </c>
      <c r="M62" s="301">
        <v>3870</v>
      </c>
      <c r="N62" s="297">
        <v>2350</v>
      </c>
    </row>
    <row r="63" spans="1:14" ht="28.15" customHeight="1" thickBot="1" x14ac:dyDescent="0.25">
      <c r="A63" s="1819" t="s">
        <v>95</v>
      </c>
      <c r="B63" s="1820"/>
      <c r="C63" s="1820"/>
      <c r="D63" s="1820"/>
      <c r="E63" s="1820"/>
      <c r="F63" s="1820"/>
      <c r="G63" s="1820"/>
      <c r="H63" s="1820"/>
      <c r="I63" s="1820"/>
      <c r="J63" s="1820"/>
      <c r="K63" s="1820"/>
      <c r="L63" s="1820"/>
      <c r="M63" s="1820"/>
      <c r="N63" s="1821"/>
    </row>
    <row r="64" spans="1:14" ht="19.5" hidden="1" customHeight="1" x14ac:dyDescent="0.2">
      <c r="A64" s="898"/>
      <c r="B64" s="898"/>
      <c r="C64" s="898"/>
      <c r="D64" s="899"/>
      <c r="E64" s="899"/>
      <c r="F64" s="899"/>
      <c r="G64" s="899"/>
      <c r="H64" s="899"/>
      <c r="I64" s="899"/>
      <c r="J64" s="899"/>
      <c r="K64" s="899"/>
      <c r="L64" s="314"/>
      <c r="M64" s="314"/>
      <c r="N64" s="314"/>
    </row>
    <row r="65" spans="1:14" ht="62.25" customHeight="1" thickBot="1" x14ac:dyDescent="0.25">
      <c r="A65" s="581" t="s">
        <v>15</v>
      </c>
      <c r="B65" s="549" t="s">
        <v>168</v>
      </c>
      <c r="C65" s="836">
        <v>2</v>
      </c>
      <c r="D65" s="326">
        <v>4990</v>
      </c>
      <c r="E65" s="327">
        <v>6980</v>
      </c>
      <c r="F65" s="328">
        <v>2740</v>
      </c>
      <c r="G65" s="906">
        <v>4040</v>
      </c>
      <c r="H65" s="907">
        <v>2190</v>
      </c>
      <c r="I65" s="326">
        <v>4390</v>
      </c>
      <c r="J65" s="328">
        <v>2330</v>
      </c>
      <c r="K65" s="906">
        <v>4440</v>
      </c>
      <c r="L65" s="907">
        <v>2360</v>
      </c>
      <c r="M65" s="326">
        <v>4740</v>
      </c>
      <c r="N65" s="328">
        <v>2470</v>
      </c>
    </row>
    <row r="66" spans="1:14" ht="62.25" customHeight="1" thickBot="1" x14ac:dyDescent="0.25">
      <c r="A66" s="1847" t="s">
        <v>20</v>
      </c>
      <c r="B66" s="1790" t="s">
        <v>21</v>
      </c>
      <c r="C66" s="1847" t="s">
        <v>22</v>
      </c>
      <c r="D66" s="1790" t="s">
        <v>52</v>
      </c>
      <c r="E66" s="1790"/>
      <c r="F66" s="1790"/>
      <c r="G66" s="1791" t="s">
        <v>84</v>
      </c>
      <c r="H66" s="1792"/>
      <c r="I66" s="1790" t="s">
        <v>162</v>
      </c>
      <c r="J66" s="1790"/>
      <c r="K66" s="1791" t="s">
        <v>163</v>
      </c>
      <c r="L66" s="1792"/>
      <c r="M66" s="1791" t="s">
        <v>180</v>
      </c>
      <c r="N66" s="1792"/>
    </row>
    <row r="67" spans="1:14" ht="62.25" customHeight="1" thickBot="1" x14ac:dyDescent="0.25">
      <c r="A67" s="1848"/>
      <c r="B67" s="1845"/>
      <c r="C67" s="1848"/>
      <c r="D67" s="333" t="s">
        <v>27</v>
      </c>
      <c r="E67" s="23" t="s">
        <v>26</v>
      </c>
      <c r="F67" s="1095" t="s">
        <v>189</v>
      </c>
      <c r="G67" s="22" t="s">
        <v>23</v>
      </c>
      <c r="H67" s="24" t="s">
        <v>189</v>
      </c>
      <c r="I67" s="333" t="s">
        <v>23</v>
      </c>
      <c r="J67" s="1095" t="s">
        <v>189</v>
      </c>
      <c r="K67" s="22" t="s">
        <v>23</v>
      </c>
      <c r="L67" s="1095" t="s">
        <v>189</v>
      </c>
      <c r="M67" s="22" t="s">
        <v>23</v>
      </c>
      <c r="N67" s="24" t="s">
        <v>189</v>
      </c>
    </row>
    <row r="68" spans="1:14" ht="63.75" customHeight="1" x14ac:dyDescent="0.2">
      <c r="A68" s="326" t="s">
        <v>14</v>
      </c>
      <c r="B68" s="549" t="s">
        <v>169</v>
      </c>
      <c r="C68" s="836">
        <v>2</v>
      </c>
      <c r="D68" s="326">
        <v>5380</v>
      </c>
      <c r="E68" s="327">
        <v>7530</v>
      </c>
      <c r="F68" s="328">
        <v>2960</v>
      </c>
      <c r="G68" s="906">
        <v>4360</v>
      </c>
      <c r="H68" s="907">
        <v>2370</v>
      </c>
      <c r="I68" s="326">
        <v>4730</v>
      </c>
      <c r="J68" s="328">
        <v>2510</v>
      </c>
      <c r="K68" s="906">
        <v>4790</v>
      </c>
      <c r="L68" s="907">
        <v>2540</v>
      </c>
      <c r="M68" s="326">
        <v>5110</v>
      </c>
      <c r="N68" s="328">
        <v>2660</v>
      </c>
    </row>
    <row r="69" spans="1:14" ht="71.25" customHeight="1" x14ac:dyDescent="0.2">
      <c r="A69" s="581" t="s">
        <v>145</v>
      </c>
      <c r="B69" s="549" t="s">
        <v>170</v>
      </c>
      <c r="C69" s="836">
        <v>2</v>
      </c>
      <c r="D69" s="326">
        <v>5720</v>
      </c>
      <c r="E69" s="327">
        <v>8010</v>
      </c>
      <c r="F69" s="328">
        <v>3150</v>
      </c>
      <c r="G69" s="906">
        <v>4640</v>
      </c>
      <c r="H69" s="907">
        <v>2520</v>
      </c>
      <c r="I69" s="326">
        <v>5040</v>
      </c>
      <c r="J69" s="328">
        <v>2680</v>
      </c>
      <c r="K69" s="906">
        <v>5090</v>
      </c>
      <c r="L69" s="907">
        <v>2710</v>
      </c>
      <c r="M69" s="326">
        <v>5440</v>
      </c>
      <c r="N69" s="328">
        <v>2830</v>
      </c>
    </row>
    <row r="70" spans="1:14" ht="70.5" customHeight="1" thickBot="1" x14ac:dyDescent="0.25">
      <c r="A70" s="587" t="s">
        <v>146</v>
      </c>
      <c r="B70" s="596" t="s">
        <v>171</v>
      </c>
      <c r="C70" s="908">
        <v>2</v>
      </c>
      <c r="D70" s="329">
        <v>7880</v>
      </c>
      <c r="E70" s="597">
        <v>11030</v>
      </c>
      <c r="F70" s="909">
        <v>4330</v>
      </c>
      <c r="G70" s="910">
        <v>6380</v>
      </c>
      <c r="H70" s="911">
        <v>3470</v>
      </c>
      <c r="I70" s="329">
        <v>6930</v>
      </c>
      <c r="J70" s="909">
        <v>3680</v>
      </c>
      <c r="K70" s="910">
        <v>7010</v>
      </c>
      <c r="L70" s="911">
        <v>3720</v>
      </c>
      <c r="M70" s="329">
        <v>7480</v>
      </c>
      <c r="N70" s="909">
        <v>3900</v>
      </c>
    </row>
    <row r="71" spans="1:14" ht="34.9" customHeight="1" x14ac:dyDescent="0.25">
      <c r="A71" s="1869" t="s">
        <v>93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</row>
    <row r="72" spans="1:14" ht="15" x14ac:dyDescent="0.25">
      <c r="A72" s="16" t="s">
        <v>12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5" x14ac:dyDescent="0.25">
      <c r="A73" s="1807" t="s">
        <v>81</v>
      </c>
      <c r="B73" s="1807"/>
      <c r="C73" s="1807"/>
      <c r="D73" s="1807"/>
      <c r="E73" s="1807"/>
      <c r="F73" s="1807"/>
      <c r="G73" s="1807"/>
      <c r="H73" s="1807"/>
      <c r="I73" s="1807"/>
      <c r="J73" s="1807"/>
      <c r="K73" s="1807"/>
      <c r="L73" s="1807"/>
      <c r="M73" s="27"/>
      <c r="N73" s="27"/>
    </row>
    <row r="74" spans="1:14" ht="15" x14ac:dyDescent="0.25">
      <c r="A74" s="27" t="s">
        <v>36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5" x14ac:dyDescent="0.25">
      <c r="A75" s="16" t="s">
        <v>10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5" x14ac:dyDescent="0.25">
      <c r="A76" s="16" t="s">
        <v>11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5" x14ac:dyDescent="0.25">
      <c r="A77" s="16" t="s">
        <v>49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5" x14ac:dyDescent="0.25">
      <c r="A78" s="1808" t="s">
        <v>83</v>
      </c>
      <c r="B78" s="1807"/>
      <c r="C78" s="1807"/>
      <c r="D78" s="1807"/>
      <c r="E78" s="1807"/>
      <c r="F78" s="1807"/>
      <c r="G78" s="1807"/>
      <c r="H78" s="1807"/>
      <c r="I78" s="1807"/>
      <c r="J78" s="1807"/>
      <c r="K78" s="1807"/>
      <c r="L78" s="1807"/>
      <c r="M78" s="27"/>
      <c r="N78" s="27"/>
    </row>
    <row r="79" spans="1:14" ht="26.45" customHeight="1" x14ac:dyDescent="0.2">
      <c r="A79" s="1880" t="s">
        <v>37</v>
      </c>
      <c r="B79" s="1880"/>
      <c r="C79" s="1880"/>
      <c r="D79" s="1880"/>
      <c r="E79" s="1880"/>
      <c r="F79" s="1880"/>
      <c r="G79" s="1880"/>
      <c r="H79" s="1880"/>
      <c r="I79" s="1880"/>
      <c r="J79" s="1880"/>
      <c r="K79" s="1880"/>
      <c r="L79" s="1880"/>
      <c r="M79" s="77"/>
      <c r="N79" s="77"/>
    </row>
    <row r="80" spans="1:14" ht="41.25" customHeight="1" x14ac:dyDescent="0.25">
      <c r="A80" s="17"/>
      <c r="B80" s="1855" t="s">
        <v>131</v>
      </c>
      <c r="C80" s="1855"/>
      <c r="D80" s="1855"/>
      <c r="E80" s="1855"/>
      <c r="F80" s="1855"/>
      <c r="G80" s="1855"/>
      <c r="H80" s="1855"/>
      <c r="I80" s="1855"/>
      <c r="J80" s="1855"/>
      <c r="K80" s="1855"/>
      <c r="L80" s="1855"/>
      <c r="M80" s="17"/>
      <c r="N80" s="17"/>
    </row>
    <row r="81" spans="1:14" ht="25.5" customHeight="1" x14ac:dyDescent="0.25">
      <c r="A81" s="17"/>
      <c r="B81" s="1855" t="s">
        <v>176</v>
      </c>
      <c r="C81" s="1855"/>
      <c r="D81" s="1855"/>
      <c r="E81" s="1855"/>
      <c r="F81" s="1855"/>
      <c r="G81" s="1855"/>
      <c r="H81" s="1855"/>
      <c r="I81" s="1855"/>
      <c r="J81" s="1855"/>
      <c r="K81" s="1855"/>
      <c r="L81" s="1855"/>
      <c r="M81" s="17"/>
      <c r="N81" s="17"/>
    </row>
    <row r="82" spans="1:14" ht="39.75" customHeight="1" x14ac:dyDescent="0.25">
      <c r="A82" s="17"/>
      <c r="B82" s="1855" t="s">
        <v>183</v>
      </c>
      <c r="C82" s="1855"/>
      <c r="D82" s="1855"/>
      <c r="E82" s="1855"/>
      <c r="F82" s="1855"/>
      <c r="G82" s="1855"/>
      <c r="H82" s="1855"/>
      <c r="I82" s="1855"/>
      <c r="J82" s="1855"/>
      <c r="K82" s="1855"/>
      <c r="L82" s="1855"/>
      <c r="M82" s="17"/>
      <c r="N82" s="17"/>
    </row>
    <row r="83" spans="1:14" ht="39" customHeight="1" x14ac:dyDescent="0.25">
      <c r="A83" s="17"/>
      <c r="B83" s="1855" t="s">
        <v>184</v>
      </c>
      <c r="C83" s="1855"/>
      <c r="D83" s="1855"/>
      <c r="E83" s="1855"/>
      <c r="F83" s="1855"/>
      <c r="G83" s="1855"/>
      <c r="H83" s="1855"/>
      <c r="I83" s="1855"/>
      <c r="J83" s="1855"/>
      <c r="K83" s="1855"/>
      <c r="L83" s="1855"/>
      <c r="M83" s="17"/>
      <c r="N83" s="17"/>
    </row>
    <row r="84" spans="1:14" ht="41.25" customHeight="1" x14ac:dyDescent="0.25">
      <c r="A84" s="17"/>
      <c r="B84" s="1855" t="s">
        <v>185</v>
      </c>
      <c r="C84" s="1855"/>
      <c r="D84" s="1855"/>
      <c r="E84" s="1855"/>
      <c r="F84" s="1855"/>
      <c r="G84" s="1855"/>
      <c r="H84" s="1855"/>
      <c r="I84" s="1855"/>
      <c r="J84" s="1855"/>
      <c r="K84" s="1855"/>
      <c r="L84" s="1855"/>
      <c r="M84" s="17"/>
      <c r="N84" s="17"/>
    </row>
    <row r="85" spans="1:14" ht="39.75" customHeight="1" x14ac:dyDescent="0.25">
      <c r="A85" s="17"/>
      <c r="B85" s="1855" t="s">
        <v>186</v>
      </c>
      <c r="C85" s="1855"/>
      <c r="D85" s="1855"/>
      <c r="E85" s="1855"/>
      <c r="F85" s="1855"/>
      <c r="G85" s="1855"/>
      <c r="H85" s="1855"/>
      <c r="I85" s="1855"/>
      <c r="J85" s="1855"/>
      <c r="K85" s="1855"/>
      <c r="L85" s="1855"/>
      <c r="M85" s="17"/>
      <c r="N85" s="17"/>
    </row>
    <row r="86" spans="1:14" ht="22.5" customHeight="1" x14ac:dyDescent="0.25">
      <c r="A86" s="1832" t="s">
        <v>2</v>
      </c>
      <c r="B86" s="1832"/>
      <c r="C86" s="1832"/>
      <c r="D86" s="1832"/>
      <c r="E86" s="1832"/>
      <c r="F86" s="1832"/>
      <c r="G86" s="1832"/>
      <c r="H86" s="1832"/>
      <c r="I86" s="1832"/>
      <c r="J86" s="1832"/>
      <c r="K86" s="1832"/>
      <c r="L86" s="1832"/>
      <c r="M86" s="73"/>
      <c r="N86" s="73"/>
    </row>
    <row r="87" spans="1:14" ht="29.25" customHeight="1" x14ac:dyDescent="0.25">
      <c r="A87" s="1841" t="s">
        <v>187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39"/>
      <c r="N87" s="39"/>
    </row>
    <row r="88" spans="1:14" ht="28.5" customHeight="1" x14ac:dyDescent="0.25">
      <c r="A88" s="1841" t="s">
        <v>178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39"/>
      <c r="N88" s="39"/>
    </row>
    <row r="89" spans="1:14" ht="67.5" customHeight="1" x14ac:dyDescent="0.25">
      <c r="A89" s="1841" t="s">
        <v>188</v>
      </c>
      <c r="B89" s="1841"/>
      <c r="C89" s="1841"/>
      <c r="D89" s="1841"/>
      <c r="E89" s="1841"/>
      <c r="F89" s="1841"/>
      <c r="G89" s="1841"/>
      <c r="H89" s="1841"/>
      <c r="I89" s="1841"/>
      <c r="J89" s="1841"/>
      <c r="K89" s="1841"/>
      <c r="L89" s="1841"/>
      <c r="M89" s="39"/>
      <c r="N89" s="39"/>
    </row>
    <row r="90" spans="1:14" ht="39.75" customHeight="1" x14ac:dyDescent="0.25">
      <c r="A90" s="1841" t="s">
        <v>50</v>
      </c>
      <c r="B90" s="1841"/>
      <c r="C90" s="1841"/>
      <c r="D90" s="1841"/>
      <c r="E90" s="1841"/>
      <c r="F90" s="1841"/>
      <c r="G90" s="1841"/>
      <c r="H90" s="1841"/>
      <c r="I90" s="1841"/>
      <c r="J90" s="1841"/>
      <c r="K90" s="1841"/>
      <c r="L90" s="1841"/>
      <c r="M90" s="39"/>
      <c r="N90" s="39"/>
    </row>
    <row r="91" spans="1:14" ht="51.75" customHeight="1" x14ac:dyDescent="0.25">
      <c r="A91" s="1841" t="s">
        <v>148</v>
      </c>
      <c r="B91" s="1841"/>
      <c r="C91" s="1841"/>
      <c r="D91" s="1841"/>
      <c r="E91" s="1841"/>
      <c r="F91" s="1841"/>
      <c r="G91" s="1841"/>
      <c r="H91" s="1841"/>
      <c r="I91" s="1841"/>
      <c r="J91" s="1841"/>
      <c r="K91" s="1841"/>
      <c r="L91" s="1841"/>
      <c r="M91" s="39"/>
      <c r="N91" s="39"/>
    </row>
    <row r="92" spans="1:14" ht="57.75" customHeight="1" x14ac:dyDescent="0.25">
      <c r="A92" s="1841" t="s">
        <v>196</v>
      </c>
      <c r="B92" s="1841"/>
      <c r="C92" s="1841"/>
      <c r="D92" s="1841"/>
      <c r="E92" s="1841"/>
      <c r="F92" s="1841"/>
      <c r="G92" s="1841"/>
      <c r="H92" s="1841"/>
      <c r="I92" s="1841"/>
      <c r="J92" s="1841"/>
      <c r="K92" s="1841"/>
      <c r="L92" s="1841"/>
      <c r="M92" s="39"/>
      <c r="N92" s="39"/>
    </row>
    <row r="93" spans="1:14" ht="40.5" customHeight="1" x14ac:dyDescent="0.25">
      <c r="A93" s="1841" t="s">
        <v>53</v>
      </c>
      <c r="B93" s="1841"/>
      <c r="C93" s="1841"/>
      <c r="D93" s="1841"/>
      <c r="E93" s="1841"/>
      <c r="F93" s="1841"/>
      <c r="G93" s="1841"/>
      <c r="H93" s="1841"/>
      <c r="I93" s="1841"/>
      <c r="J93" s="1841"/>
      <c r="K93" s="1841"/>
      <c r="L93" s="1841"/>
      <c r="M93" s="39"/>
      <c r="N93" s="39"/>
    </row>
    <row r="94" spans="1:14" ht="40.5" customHeight="1" x14ac:dyDescent="0.25">
      <c r="A94" s="1841" t="s">
        <v>96</v>
      </c>
      <c r="B94" s="1841"/>
      <c r="C94" s="1841"/>
      <c r="D94" s="1841"/>
      <c r="E94" s="1841"/>
      <c r="F94" s="1841"/>
      <c r="G94" s="1841"/>
      <c r="H94" s="1841"/>
      <c r="I94" s="1841"/>
      <c r="J94" s="1841"/>
      <c r="K94" s="1841"/>
      <c r="L94" s="1841"/>
      <c r="M94" s="39"/>
      <c r="N94" s="39"/>
    </row>
    <row r="95" spans="1:14" ht="34.5" customHeight="1" x14ac:dyDescent="0.25">
      <c r="A95" s="1841" t="s">
        <v>39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39"/>
      <c r="N95" s="39"/>
    </row>
    <row r="96" spans="1:14" ht="18.600000000000001" customHeight="1" x14ac:dyDescent="0.25">
      <c r="A96" s="1882" t="s">
        <v>18</v>
      </c>
      <c r="B96" s="1882"/>
      <c r="C96" s="1882"/>
      <c r="D96" s="1883"/>
      <c r="E96" s="1883"/>
      <c r="F96" s="1883"/>
      <c r="G96" s="1883"/>
      <c r="H96" s="1883"/>
      <c r="I96" s="1883"/>
      <c r="J96" s="1883"/>
      <c r="K96" s="1883"/>
      <c r="L96" s="1883"/>
      <c r="M96" s="56"/>
      <c r="N96" s="56"/>
    </row>
    <row r="97" spans="1:14" ht="18.600000000000001" customHeight="1" x14ac:dyDescent="0.25">
      <c r="A97" s="1883" t="s">
        <v>19</v>
      </c>
      <c r="B97" s="1883"/>
      <c r="C97" s="1883"/>
      <c r="D97" s="1883"/>
      <c r="E97" s="1883"/>
      <c r="F97" s="1883"/>
      <c r="G97" s="1883"/>
      <c r="H97" s="1883"/>
      <c r="I97" s="1883"/>
      <c r="J97" s="1883"/>
      <c r="K97" s="1883"/>
      <c r="L97" s="1883"/>
      <c r="M97" s="56"/>
      <c r="N97" s="56"/>
    </row>
    <row r="98" spans="1:14" ht="28.5" customHeight="1" x14ac:dyDescent="0.25">
      <c r="A98" s="1841" t="s">
        <v>97</v>
      </c>
      <c r="B98" s="1841"/>
      <c r="C98" s="1841"/>
      <c r="D98" s="1841"/>
      <c r="E98" s="1841"/>
      <c r="F98" s="1841"/>
      <c r="G98" s="1841"/>
      <c r="H98" s="1841"/>
      <c r="I98" s="1841"/>
      <c r="J98" s="1841"/>
      <c r="K98" s="1841"/>
      <c r="L98" s="1841"/>
      <c r="M98" s="39"/>
      <c r="N98" s="39"/>
    </row>
    <row r="99" spans="1:14" ht="16.5" thickBot="1" x14ac:dyDescent="0.3">
      <c r="A99" s="8"/>
      <c r="B99" s="8"/>
      <c r="C99" s="8"/>
      <c r="D99" s="7"/>
      <c r="E99" s="7"/>
      <c r="F99" s="7"/>
      <c r="G99" s="7"/>
      <c r="H99" s="7"/>
      <c r="I99" s="7"/>
      <c r="J99" s="7"/>
      <c r="K99" s="5"/>
      <c r="L99" s="5"/>
      <c r="M99" s="5"/>
      <c r="N99" s="5"/>
    </row>
    <row r="100" spans="1:14" ht="48.75" customHeight="1" thickBot="1" x14ac:dyDescent="0.25">
      <c r="A100" s="1791" t="s">
        <v>20</v>
      </c>
      <c r="B100" s="1842"/>
      <c r="C100" s="1793" t="s">
        <v>21</v>
      </c>
      <c r="D100" s="1790"/>
      <c r="E100" s="1790"/>
      <c r="F100" s="1790"/>
      <c r="G100" s="1790"/>
      <c r="H100" s="1792"/>
      <c r="I100" s="1847" t="s">
        <v>22</v>
      </c>
      <c r="J100" s="1787" t="s">
        <v>52</v>
      </c>
      <c r="K100" s="1789"/>
      <c r="L100" s="5"/>
      <c r="M100" s="5"/>
      <c r="N100" s="5"/>
    </row>
    <row r="101" spans="1:14" ht="48.75" thickBot="1" x14ac:dyDescent="0.25">
      <c r="A101" s="1843"/>
      <c r="B101" s="1844"/>
      <c r="C101" s="1830"/>
      <c r="D101" s="1845"/>
      <c r="E101" s="1845"/>
      <c r="F101" s="1845"/>
      <c r="G101" s="1845"/>
      <c r="H101" s="1846"/>
      <c r="I101" s="1848"/>
      <c r="J101" s="333" t="s">
        <v>193</v>
      </c>
      <c r="K101" s="24" t="s">
        <v>194</v>
      </c>
      <c r="L101" s="5"/>
      <c r="M101" s="5"/>
      <c r="N101" s="5"/>
    </row>
    <row r="102" spans="1:14" ht="19.5" customHeight="1" thickBot="1" x14ac:dyDescent="0.25">
      <c r="A102" s="1797" t="s">
        <v>192</v>
      </c>
      <c r="B102" s="1798"/>
      <c r="C102" s="1798"/>
      <c r="D102" s="1798"/>
      <c r="E102" s="1798"/>
      <c r="F102" s="1798"/>
      <c r="G102" s="1798"/>
      <c r="H102" s="1798"/>
      <c r="I102" s="1798"/>
      <c r="J102" s="1798"/>
      <c r="K102" s="1799"/>
      <c r="L102" s="5"/>
      <c r="M102" s="5"/>
      <c r="N102" s="5"/>
    </row>
    <row r="103" spans="1:14" ht="33" customHeight="1" thickBot="1" x14ac:dyDescent="0.25">
      <c r="A103" s="1835" t="s">
        <v>48</v>
      </c>
      <c r="B103" s="1903"/>
      <c r="C103" s="1960" t="s">
        <v>91</v>
      </c>
      <c r="D103" s="1961"/>
      <c r="E103" s="1961"/>
      <c r="F103" s="1961"/>
      <c r="G103" s="1961"/>
      <c r="H103" s="1962"/>
      <c r="I103" s="931">
        <v>2</v>
      </c>
      <c r="J103" s="407">
        <v>1450</v>
      </c>
      <c r="K103" s="1259"/>
      <c r="L103" s="5"/>
      <c r="M103" s="5"/>
      <c r="N103" s="5"/>
    </row>
    <row r="104" spans="1:14" ht="40.5" customHeight="1" thickBot="1" x14ac:dyDescent="0.25">
      <c r="A104" s="1928" t="s">
        <v>44</v>
      </c>
      <c r="B104" s="1929"/>
      <c r="C104" s="1963" t="s">
        <v>74</v>
      </c>
      <c r="D104" s="1964"/>
      <c r="E104" s="1964"/>
      <c r="F104" s="1964"/>
      <c r="G104" s="1964"/>
      <c r="H104" s="1965"/>
      <c r="I104" s="1238">
        <v>2</v>
      </c>
      <c r="J104" s="1233">
        <v>1700</v>
      </c>
      <c r="K104" s="1260"/>
      <c r="L104" s="5"/>
      <c r="M104" s="5"/>
      <c r="N104" s="5"/>
    </row>
    <row r="105" spans="1:14" ht="43.5" customHeight="1" thickBot="1" x14ac:dyDescent="0.25">
      <c r="A105" s="1835" t="s">
        <v>28</v>
      </c>
      <c r="B105" s="1903"/>
      <c r="C105" s="1960" t="s">
        <v>75</v>
      </c>
      <c r="D105" s="1961"/>
      <c r="E105" s="1961"/>
      <c r="F105" s="1961"/>
      <c r="G105" s="1961"/>
      <c r="H105" s="1962"/>
      <c r="I105" s="931">
        <v>1</v>
      </c>
      <c r="J105" s="187"/>
      <c r="K105" s="362">
        <v>2040</v>
      </c>
      <c r="L105" s="5"/>
      <c r="M105" s="5"/>
      <c r="N105" s="5"/>
    </row>
    <row r="106" spans="1:14" ht="42.75" customHeight="1" thickBot="1" x14ac:dyDescent="0.25">
      <c r="A106" s="1928" t="s">
        <v>29</v>
      </c>
      <c r="B106" s="1929"/>
      <c r="C106" s="1963" t="s">
        <v>74</v>
      </c>
      <c r="D106" s="1964"/>
      <c r="E106" s="1964"/>
      <c r="F106" s="1964"/>
      <c r="G106" s="1964"/>
      <c r="H106" s="1965"/>
      <c r="I106" s="1238">
        <v>1</v>
      </c>
      <c r="J106" s="1242"/>
      <c r="K106" s="1235">
        <v>2340</v>
      </c>
      <c r="L106" s="5"/>
      <c r="M106" s="5"/>
      <c r="N106" s="5"/>
    </row>
    <row r="107" spans="1:14" ht="53.25" customHeight="1" thickBot="1" x14ac:dyDescent="0.25">
      <c r="A107" s="1835" t="s">
        <v>133</v>
      </c>
      <c r="B107" s="1903"/>
      <c r="C107" s="1960" t="s">
        <v>134</v>
      </c>
      <c r="D107" s="1961"/>
      <c r="E107" s="1961"/>
      <c r="F107" s="1961"/>
      <c r="G107" s="1961"/>
      <c r="H107" s="1962"/>
      <c r="I107" s="931"/>
      <c r="J107" s="187"/>
      <c r="K107" s="362">
        <v>2710</v>
      </c>
      <c r="L107" s="5"/>
      <c r="M107" s="5"/>
      <c r="N107" s="5"/>
    </row>
    <row r="108" spans="1:14" ht="44.25" customHeight="1" thickBot="1" x14ac:dyDescent="0.25">
      <c r="A108" s="1933" t="s">
        <v>34</v>
      </c>
      <c r="B108" s="1934"/>
      <c r="C108" s="1966" t="s">
        <v>179</v>
      </c>
      <c r="D108" s="1967"/>
      <c r="E108" s="1967"/>
      <c r="F108" s="1967"/>
      <c r="G108" s="1967"/>
      <c r="H108" s="1968"/>
      <c r="I108" s="1261">
        <v>2</v>
      </c>
      <c r="J108" s="1262">
        <v>2280</v>
      </c>
      <c r="K108" s="1263"/>
      <c r="L108" s="5"/>
      <c r="M108" s="5"/>
      <c r="N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 x14ac:dyDescent="0.25">
      <c r="A110" s="1854" t="s">
        <v>2</v>
      </c>
      <c r="B110" s="1854"/>
      <c r="C110" s="1854"/>
      <c r="D110" s="1854"/>
      <c r="E110" s="1854"/>
      <c r="F110" s="1854"/>
      <c r="G110" s="1854"/>
      <c r="H110" s="1854"/>
      <c r="I110" s="1854"/>
      <c r="J110" s="1854"/>
      <c r="K110" s="1854"/>
      <c r="L110" s="1854"/>
      <c r="M110" s="5"/>
      <c r="N110" s="5"/>
    </row>
    <row r="111" spans="1:14" ht="15" customHeight="1" x14ac:dyDescent="0.25">
      <c r="A111" s="1855" t="s">
        <v>98</v>
      </c>
      <c r="B111" s="1855"/>
      <c r="C111" s="1855"/>
      <c r="D111" s="1855"/>
      <c r="E111" s="1855"/>
      <c r="F111" s="1855"/>
      <c r="G111" s="1855"/>
      <c r="H111" s="1855"/>
      <c r="I111" s="1855"/>
      <c r="J111" s="1855"/>
      <c r="K111" s="1855"/>
      <c r="L111" s="1855"/>
      <c r="M111" s="5"/>
      <c r="N111" s="5"/>
    </row>
    <row r="112" spans="1:14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5"/>
      <c r="L112" s="15"/>
      <c r="M112" s="5"/>
      <c r="N112" s="5"/>
    </row>
    <row r="113" spans="1:14" ht="15.75" x14ac:dyDescent="0.25">
      <c r="A113" s="8"/>
      <c r="B113" s="8" t="s">
        <v>232</v>
      </c>
      <c r="C113" s="8"/>
      <c r="D113" s="7"/>
      <c r="E113" s="7"/>
      <c r="F113" s="7"/>
      <c r="G113" s="7"/>
      <c r="H113" s="7"/>
      <c r="I113" s="7"/>
      <c r="J113" s="7"/>
      <c r="K113" s="5"/>
      <c r="L113" s="5"/>
      <c r="M113" s="5"/>
      <c r="N113" s="5"/>
    </row>
    <row r="114" spans="1:14" ht="15.75" x14ac:dyDescent="0.25">
      <c r="A114" s="8"/>
      <c r="B114" s="8"/>
      <c r="C114" s="8"/>
      <c r="D114" s="7"/>
      <c r="E114" s="7"/>
      <c r="F114" s="7"/>
      <c r="G114" s="7"/>
      <c r="H114" s="7"/>
      <c r="I114" s="7"/>
      <c r="J114" s="7"/>
      <c r="K114" s="5"/>
      <c r="L114" s="5"/>
      <c r="M114" s="5"/>
      <c r="N114" s="5"/>
    </row>
    <row r="115" spans="1:14" ht="15.75" x14ac:dyDescent="0.25">
      <c r="A115" s="8"/>
      <c r="B115" s="8" t="s">
        <v>231</v>
      </c>
      <c r="C115" s="8"/>
      <c r="D115" s="7"/>
      <c r="E115" s="7"/>
      <c r="F115" s="7"/>
      <c r="G115" s="7"/>
      <c r="H115" s="7"/>
      <c r="I115" s="7"/>
      <c r="J115" s="7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</sheetData>
  <mergeCells count="106">
    <mergeCell ref="A9:L9"/>
    <mergeCell ref="A10:L10"/>
    <mergeCell ref="A11:L11"/>
    <mergeCell ref="A13:A14"/>
    <mergeCell ref="B13:B14"/>
    <mergeCell ref="C13:C14"/>
    <mergeCell ref="M13:N13"/>
    <mergeCell ref="A15:N15"/>
    <mergeCell ref="A16:N16"/>
    <mergeCell ref="K13:L13"/>
    <mergeCell ref="G13:H13"/>
    <mergeCell ref="D13:F13"/>
    <mergeCell ref="B46:B47"/>
    <mergeCell ref="C46:C47"/>
    <mergeCell ref="I13:J13"/>
    <mergeCell ref="A28:A29"/>
    <mergeCell ref="B28:B29"/>
    <mergeCell ref="A31:N31"/>
    <mergeCell ref="M19:N19"/>
    <mergeCell ref="D19:F19"/>
    <mergeCell ref="G19:H19"/>
    <mergeCell ref="A26:L26"/>
    <mergeCell ref="M28:N28"/>
    <mergeCell ref="I28:J28"/>
    <mergeCell ref="I19:J19"/>
    <mergeCell ref="C28:C29"/>
    <mergeCell ref="D28:F28"/>
    <mergeCell ref="G28:H28"/>
    <mergeCell ref="K28:L28"/>
    <mergeCell ref="A19:A20"/>
    <mergeCell ref="B19:B20"/>
    <mergeCell ref="C19:C20"/>
    <mergeCell ref="K19:L19"/>
    <mergeCell ref="A17:N17"/>
    <mergeCell ref="M66:N66"/>
    <mergeCell ref="A38:L38"/>
    <mergeCell ref="A60:L60"/>
    <mergeCell ref="A48:N48"/>
    <mergeCell ref="A49:N49"/>
    <mergeCell ref="K55:L55"/>
    <mergeCell ref="A55:A56"/>
    <mergeCell ref="B55:B56"/>
    <mergeCell ref="I55:J55"/>
    <mergeCell ref="M55:N55"/>
    <mergeCell ref="G66:H66"/>
    <mergeCell ref="G55:H55"/>
    <mergeCell ref="C55:C56"/>
    <mergeCell ref="A63:N63"/>
    <mergeCell ref="D55:F55"/>
    <mergeCell ref="A43:L43"/>
    <mergeCell ref="A44:N44"/>
    <mergeCell ref="D46:F46"/>
    <mergeCell ref="G46:H46"/>
    <mergeCell ref="I46:J46"/>
    <mergeCell ref="M46:N46"/>
    <mergeCell ref="K46:L46"/>
    <mergeCell ref="A45:N45"/>
    <mergeCell ref="A46:A47"/>
    <mergeCell ref="B80:L80"/>
    <mergeCell ref="A71:L71"/>
    <mergeCell ref="A73:L73"/>
    <mergeCell ref="A78:L78"/>
    <mergeCell ref="A79:L79"/>
    <mergeCell ref="B66:B67"/>
    <mergeCell ref="A97:L97"/>
    <mergeCell ref="A88:L88"/>
    <mergeCell ref="A89:L89"/>
    <mergeCell ref="A90:L90"/>
    <mergeCell ref="A66:A67"/>
    <mergeCell ref="I66:J66"/>
    <mergeCell ref="B81:L81"/>
    <mergeCell ref="K66:L66"/>
    <mergeCell ref="C66:C67"/>
    <mergeCell ref="D66:F66"/>
    <mergeCell ref="A95:L95"/>
    <mergeCell ref="B82:L82"/>
    <mergeCell ref="B83:L83"/>
    <mergeCell ref="B84:L84"/>
    <mergeCell ref="B85:L85"/>
    <mergeCell ref="A96:L96"/>
    <mergeCell ref="A86:L86"/>
    <mergeCell ref="A87:L87"/>
    <mergeCell ref="A98:L98"/>
    <mergeCell ref="C103:H103"/>
    <mergeCell ref="A102:K102"/>
    <mergeCell ref="C100:H101"/>
    <mergeCell ref="A91:L91"/>
    <mergeCell ref="A92:L92"/>
    <mergeCell ref="A93:L93"/>
    <mergeCell ref="A94:L94"/>
    <mergeCell ref="A104:B104"/>
    <mergeCell ref="C104:H104"/>
    <mergeCell ref="J100:K100"/>
    <mergeCell ref="A103:B103"/>
    <mergeCell ref="I100:I101"/>
    <mergeCell ref="A100:B101"/>
    <mergeCell ref="A105:B105"/>
    <mergeCell ref="C105:H105"/>
    <mergeCell ref="A111:L111"/>
    <mergeCell ref="A106:B106"/>
    <mergeCell ref="C106:H106"/>
    <mergeCell ref="A107:B107"/>
    <mergeCell ref="C107:H107"/>
    <mergeCell ref="A108:B108"/>
    <mergeCell ref="C108:H108"/>
    <mergeCell ref="A110:L110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99"/>
  <sheetViews>
    <sheetView topLeftCell="A16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10" customWidth="1"/>
    <col min="7" max="7" width="7.7109375" customWidth="1"/>
    <col min="8" max="8" width="9.42578125" customWidth="1"/>
    <col min="9" max="9" width="7.7109375" customWidth="1"/>
    <col min="10" max="10" width="8.85546875" customWidth="1"/>
    <col min="11" max="11" width="7.85546875" customWidth="1"/>
    <col min="12" max="12" width="9.28515625" customWidth="1"/>
    <col min="13" max="13" width="7.7109375" customWidth="1"/>
    <col min="14" max="14" width="8.7109375" customWidth="1"/>
  </cols>
  <sheetData>
    <row r="1" spans="1:15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5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223</v>
      </c>
    </row>
    <row r="3" spans="1:15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7</v>
      </c>
    </row>
    <row r="4" spans="1:15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212</v>
      </c>
    </row>
    <row r="5" spans="1:15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6</v>
      </c>
    </row>
    <row r="6" spans="1:15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213</v>
      </c>
    </row>
    <row r="7" spans="1:15" ht="18.75" x14ac:dyDescent="0.3">
      <c r="A7" s="1779" t="s">
        <v>3</v>
      </c>
      <c r="B7" s="1779"/>
      <c r="C7" s="1779"/>
      <c r="D7" s="1779"/>
      <c r="E7" s="1779"/>
      <c r="F7" s="1779"/>
      <c r="G7" s="1779"/>
      <c r="H7" s="1779"/>
      <c r="I7" s="1779"/>
      <c r="J7" s="1779"/>
      <c r="K7" s="1779"/>
      <c r="L7" s="1779"/>
      <c r="M7" s="75"/>
      <c r="N7" s="75"/>
    </row>
    <row r="8" spans="1:15" ht="18.75" x14ac:dyDescent="0.3">
      <c r="A8" s="1779" t="s">
        <v>8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75"/>
      <c r="N8" s="75"/>
    </row>
    <row r="9" spans="1:15" ht="18.75" x14ac:dyDescent="0.3">
      <c r="A9" s="1780" t="s">
        <v>234</v>
      </c>
      <c r="B9" s="1780"/>
      <c r="C9" s="1780"/>
      <c r="D9" s="1780"/>
      <c r="E9" s="1780"/>
      <c r="F9" s="1780"/>
      <c r="G9" s="1780"/>
      <c r="H9" s="1780"/>
      <c r="I9" s="1780"/>
      <c r="J9" s="1780"/>
      <c r="K9" s="1780"/>
      <c r="L9" s="1780"/>
      <c r="M9" s="76"/>
      <c r="N9" s="76"/>
    </row>
    <row r="10" spans="1:15" ht="22.5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5" ht="39" customHeight="1" thickBot="1" x14ac:dyDescent="0.25">
      <c r="A11" s="1781" t="s">
        <v>20</v>
      </c>
      <c r="B11" s="1783" t="s">
        <v>21</v>
      </c>
      <c r="C11" s="1944" t="s">
        <v>22</v>
      </c>
      <c r="D11" s="1787" t="s">
        <v>52</v>
      </c>
      <c r="E11" s="1788"/>
      <c r="F11" s="1789"/>
      <c r="G11" s="1790" t="s">
        <v>84</v>
      </c>
      <c r="H11" s="1790"/>
      <c r="I11" s="1787" t="s">
        <v>162</v>
      </c>
      <c r="J11" s="1789"/>
      <c r="K11" s="1790" t="s">
        <v>163</v>
      </c>
      <c r="L11" s="1792"/>
      <c r="M11" s="1793" t="s">
        <v>180</v>
      </c>
      <c r="N11" s="1792"/>
    </row>
    <row r="12" spans="1:15" ht="92.25" customHeight="1" thickBot="1" x14ac:dyDescent="0.25">
      <c r="A12" s="1782"/>
      <c r="B12" s="1784"/>
      <c r="C12" s="1945"/>
      <c r="D12" s="22" t="s">
        <v>27</v>
      </c>
      <c r="E12" s="23" t="s">
        <v>26</v>
      </c>
      <c r="F12" s="24" t="s">
        <v>235</v>
      </c>
      <c r="G12" s="22" t="s">
        <v>23</v>
      </c>
      <c r="H12" s="24" t="s">
        <v>222</v>
      </c>
      <c r="I12" s="22" t="s">
        <v>23</v>
      </c>
      <c r="J12" s="24" t="s">
        <v>222</v>
      </c>
      <c r="K12" s="22" t="s">
        <v>23</v>
      </c>
      <c r="L12" s="24" t="s">
        <v>222</v>
      </c>
      <c r="M12" s="22" t="s">
        <v>23</v>
      </c>
      <c r="N12" s="24" t="s">
        <v>222</v>
      </c>
      <c r="O12" s="5"/>
    </row>
    <row r="13" spans="1:15" ht="124.5" customHeight="1" thickBot="1" x14ac:dyDescent="0.25">
      <c r="A13" s="1974" t="s">
        <v>120</v>
      </c>
      <c r="B13" s="1975"/>
      <c r="C13" s="1975"/>
      <c r="D13" s="1975"/>
      <c r="E13" s="1975"/>
      <c r="F13" s="1975"/>
      <c r="G13" s="1975"/>
      <c r="H13" s="1975"/>
      <c r="I13" s="1975"/>
      <c r="J13" s="1975"/>
      <c r="K13" s="1975"/>
      <c r="L13" s="1975"/>
      <c r="M13" s="1975"/>
      <c r="N13" s="1996"/>
      <c r="O13" s="5"/>
    </row>
    <row r="14" spans="1:15" ht="27.75" customHeight="1" thickBot="1" x14ac:dyDescent="0.25">
      <c r="A14" s="1797" t="s">
        <v>16</v>
      </c>
      <c r="B14" s="1798"/>
      <c r="C14" s="1798"/>
      <c r="D14" s="1798"/>
      <c r="E14" s="1798"/>
      <c r="F14" s="1798"/>
      <c r="G14" s="1798"/>
      <c r="H14" s="1798"/>
      <c r="I14" s="1798"/>
      <c r="J14" s="1798"/>
      <c r="K14" s="1798"/>
      <c r="L14" s="1798"/>
      <c r="M14" s="1798"/>
      <c r="N14" s="1799"/>
      <c r="O14" s="5"/>
    </row>
    <row r="15" spans="1:15" ht="20.25" customHeight="1" thickBot="1" x14ac:dyDescent="0.25">
      <c r="A15" s="1804" t="s">
        <v>30</v>
      </c>
      <c r="B15" s="1805"/>
      <c r="C15" s="1805"/>
      <c r="D15" s="1805"/>
      <c r="E15" s="1805"/>
      <c r="F15" s="1805"/>
      <c r="G15" s="1805"/>
      <c r="H15" s="1805"/>
      <c r="I15" s="1805"/>
      <c r="J15" s="1805"/>
      <c r="K15" s="1805"/>
      <c r="L15" s="1805"/>
      <c r="M15" s="1805"/>
      <c r="N15" s="2000"/>
      <c r="O15" s="5"/>
    </row>
    <row r="16" spans="1:15" ht="63.75" customHeight="1" thickBot="1" x14ac:dyDescent="0.25">
      <c r="A16" s="524" t="s">
        <v>78</v>
      </c>
      <c r="B16" s="858" t="s">
        <v>87</v>
      </c>
      <c r="C16" s="401">
        <v>2</v>
      </c>
      <c r="D16" s="406">
        <v>2390</v>
      </c>
      <c r="E16" s="354">
        <v>3560</v>
      </c>
      <c r="F16" s="360">
        <v>1640</v>
      </c>
      <c r="G16" s="404">
        <v>1900</v>
      </c>
      <c r="H16" s="402">
        <v>1270</v>
      </c>
      <c r="I16" s="406">
        <v>2140</v>
      </c>
      <c r="J16" s="355">
        <v>1400</v>
      </c>
      <c r="K16" s="404">
        <v>2170</v>
      </c>
      <c r="L16" s="859">
        <v>1430</v>
      </c>
      <c r="M16" s="584">
        <v>2210</v>
      </c>
      <c r="N16" s="355">
        <v>1450</v>
      </c>
      <c r="O16" s="5"/>
    </row>
    <row r="17" spans="1:15" ht="39.75" customHeight="1" thickBot="1" x14ac:dyDescent="0.25">
      <c r="A17" s="1781" t="s">
        <v>20</v>
      </c>
      <c r="B17" s="1783" t="s">
        <v>21</v>
      </c>
      <c r="C17" s="1944" t="s">
        <v>22</v>
      </c>
      <c r="D17" s="1787" t="s">
        <v>52</v>
      </c>
      <c r="E17" s="1788"/>
      <c r="F17" s="1789"/>
      <c r="G17" s="1790" t="s">
        <v>84</v>
      </c>
      <c r="H17" s="1790"/>
      <c r="I17" s="1787" t="s">
        <v>162</v>
      </c>
      <c r="J17" s="1789"/>
      <c r="K17" s="1790" t="s">
        <v>163</v>
      </c>
      <c r="L17" s="1792"/>
      <c r="M17" s="1787" t="s">
        <v>180</v>
      </c>
      <c r="N17" s="1789"/>
      <c r="O17" s="5"/>
    </row>
    <row r="18" spans="1:15" ht="74.25" customHeight="1" thickBot="1" x14ac:dyDescent="0.25">
      <c r="A18" s="1782"/>
      <c r="B18" s="1784"/>
      <c r="C18" s="1945"/>
      <c r="D18" s="22" t="s">
        <v>27</v>
      </c>
      <c r="E18" s="23" t="s">
        <v>26</v>
      </c>
      <c r="F18" s="24" t="s">
        <v>235</v>
      </c>
      <c r="G18" s="22" t="s">
        <v>23</v>
      </c>
      <c r="H18" s="24" t="s">
        <v>222</v>
      </c>
      <c r="I18" s="22" t="s">
        <v>23</v>
      </c>
      <c r="J18" s="24" t="s">
        <v>222</v>
      </c>
      <c r="K18" s="22" t="s">
        <v>23</v>
      </c>
      <c r="L18" s="24" t="s">
        <v>222</v>
      </c>
      <c r="M18" s="22" t="s">
        <v>23</v>
      </c>
      <c r="N18" s="24" t="s">
        <v>222</v>
      </c>
      <c r="O18" s="5"/>
    </row>
    <row r="19" spans="1:15" ht="69.75" customHeight="1" thickBot="1" x14ac:dyDescent="0.25">
      <c r="A19" s="524" t="s">
        <v>44</v>
      </c>
      <c r="B19" s="223" t="s">
        <v>88</v>
      </c>
      <c r="C19" s="401">
        <v>2</v>
      </c>
      <c r="D19" s="406">
        <v>2610</v>
      </c>
      <c r="E19" s="354">
        <v>3860</v>
      </c>
      <c r="F19" s="360">
        <v>1640</v>
      </c>
      <c r="G19" s="404">
        <v>2090</v>
      </c>
      <c r="H19" s="402">
        <v>1270</v>
      </c>
      <c r="I19" s="406">
        <v>2340</v>
      </c>
      <c r="J19" s="355">
        <v>1400</v>
      </c>
      <c r="K19" s="404">
        <v>2370</v>
      </c>
      <c r="L19" s="859">
        <v>1430</v>
      </c>
      <c r="M19" s="584">
        <v>2410</v>
      </c>
      <c r="N19" s="355">
        <v>1450</v>
      </c>
      <c r="O19" s="5"/>
    </row>
    <row r="20" spans="1:15" ht="54.75" customHeight="1" thickBot="1" x14ac:dyDescent="0.25">
      <c r="A20" s="524" t="s">
        <v>28</v>
      </c>
      <c r="B20" s="223" t="s">
        <v>59</v>
      </c>
      <c r="C20" s="401">
        <v>1</v>
      </c>
      <c r="D20" s="406"/>
      <c r="E20" s="354">
        <v>2990</v>
      </c>
      <c r="F20" s="360">
        <v>1640</v>
      </c>
      <c r="G20" s="404"/>
      <c r="H20" s="402">
        <v>1270</v>
      </c>
      <c r="I20" s="406"/>
      <c r="J20" s="355">
        <v>1400</v>
      </c>
      <c r="K20" s="404"/>
      <c r="L20" s="859">
        <v>1430</v>
      </c>
      <c r="M20" s="865"/>
      <c r="N20" s="355">
        <v>1450</v>
      </c>
      <c r="O20" s="5"/>
    </row>
    <row r="21" spans="1:15" ht="43.5" customHeight="1" thickBot="1" x14ac:dyDescent="0.25">
      <c r="A21" s="524" t="s">
        <v>29</v>
      </c>
      <c r="B21" s="223" t="s">
        <v>60</v>
      </c>
      <c r="C21" s="401">
        <v>1</v>
      </c>
      <c r="D21" s="867"/>
      <c r="E21" s="354">
        <v>3260</v>
      </c>
      <c r="F21" s="360">
        <v>1640</v>
      </c>
      <c r="G21" s="404"/>
      <c r="H21" s="402">
        <v>1270</v>
      </c>
      <c r="I21" s="406"/>
      <c r="J21" s="355">
        <v>1400</v>
      </c>
      <c r="K21" s="404"/>
      <c r="L21" s="859">
        <v>1430</v>
      </c>
      <c r="M21" s="865"/>
      <c r="N21" s="355">
        <v>1450</v>
      </c>
      <c r="O21" s="5"/>
    </row>
    <row r="22" spans="1:15" ht="56.25" customHeight="1" thickBot="1" x14ac:dyDescent="0.25">
      <c r="A22" s="1072" t="s">
        <v>133</v>
      </c>
      <c r="B22" s="585" t="s">
        <v>134</v>
      </c>
      <c r="C22" s="859">
        <v>1</v>
      </c>
      <c r="D22" s="407"/>
      <c r="E22" s="361">
        <v>3600</v>
      </c>
      <c r="F22" s="360">
        <v>1640</v>
      </c>
      <c r="G22" s="409"/>
      <c r="H22" s="402">
        <v>1270</v>
      </c>
      <c r="I22" s="406"/>
      <c r="J22" s="355">
        <v>1400</v>
      </c>
      <c r="K22" s="404"/>
      <c r="L22" s="859">
        <v>1430</v>
      </c>
      <c r="M22" s="865"/>
      <c r="N22" s="355">
        <v>1450</v>
      </c>
      <c r="O22" s="5"/>
    </row>
    <row r="23" spans="1:15" ht="76.5" customHeight="1" thickBot="1" x14ac:dyDescent="0.25">
      <c r="A23" s="524" t="s">
        <v>224</v>
      </c>
      <c r="B23" s="585" t="s">
        <v>61</v>
      </c>
      <c r="C23" s="402">
        <v>1</v>
      </c>
      <c r="D23" s="406"/>
      <c r="E23" s="354">
        <v>2610</v>
      </c>
      <c r="F23" s="360"/>
      <c r="G23" s="404"/>
      <c r="H23" s="402"/>
      <c r="I23" s="406"/>
      <c r="J23" s="355"/>
      <c r="K23" s="404"/>
      <c r="L23" s="859"/>
      <c r="M23" s="584"/>
      <c r="N23" s="355"/>
      <c r="O23" s="5"/>
    </row>
    <row r="24" spans="1:15" ht="21" customHeight="1" thickBot="1" x14ac:dyDescent="0.25">
      <c r="A24" s="1997" t="s">
        <v>54</v>
      </c>
      <c r="B24" s="1998"/>
      <c r="C24" s="1998"/>
      <c r="D24" s="1998"/>
      <c r="E24" s="1998"/>
      <c r="F24" s="1998"/>
      <c r="G24" s="1998"/>
      <c r="H24" s="1998"/>
      <c r="I24" s="1998"/>
      <c r="J24" s="1998"/>
      <c r="K24" s="1998"/>
      <c r="L24" s="1999"/>
      <c r="M24" s="696"/>
      <c r="N24" s="697"/>
      <c r="O24" s="5"/>
    </row>
    <row r="25" spans="1:15" ht="55.5" customHeight="1" thickBot="1" x14ac:dyDescent="0.3">
      <c r="A25" s="524" t="s">
        <v>79</v>
      </c>
      <c r="B25" s="223" t="s">
        <v>166</v>
      </c>
      <c r="C25" s="871">
        <v>2</v>
      </c>
      <c r="D25" s="872">
        <v>3200</v>
      </c>
      <c r="E25" s="400">
        <v>4870</v>
      </c>
      <c r="F25" s="360">
        <v>1640</v>
      </c>
      <c r="G25" s="404">
        <v>2560</v>
      </c>
      <c r="H25" s="402">
        <v>1270</v>
      </c>
      <c r="I25" s="872">
        <v>2850</v>
      </c>
      <c r="J25" s="355">
        <v>1400</v>
      </c>
      <c r="K25" s="410">
        <v>2890</v>
      </c>
      <c r="L25" s="859">
        <v>1430</v>
      </c>
      <c r="M25" s="584">
        <v>2990</v>
      </c>
      <c r="N25" s="355">
        <v>1450</v>
      </c>
      <c r="O25" s="5"/>
    </row>
    <row r="26" spans="1:15" ht="57.75" customHeight="1" thickBot="1" x14ac:dyDescent="0.25">
      <c r="A26" s="524" t="s">
        <v>137</v>
      </c>
      <c r="B26" s="585" t="s">
        <v>172</v>
      </c>
      <c r="C26" s="874">
        <v>2</v>
      </c>
      <c r="D26" s="872">
        <v>3390</v>
      </c>
      <c r="E26" s="400">
        <v>5140</v>
      </c>
      <c r="F26" s="360">
        <v>1640</v>
      </c>
      <c r="G26" s="404">
        <v>2720</v>
      </c>
      <c r="H26" s="402">
        <v>1270</v>
      </c>
      <c r="I26" s="872">
        <v>3020</v>
      </c>
      <c r="J26" s="355">
        <v>1400</v>
      </c>
      <c r="K26" s="410">
        <v>3070</v>
      </c>
      <c r="L26" s="859">
        <v>1430</v>
      </c>
      <c r="M26" s="584">
        <v>3180</v>
      </c>
      <c r="N26" s="355">
        <v>1450</v>
      </c>
      <c r="O26" s="5"/>
    </row>
    <row r="27" spans="1:15" ht="57.75" customHeight="1" thickBot="1" x14ac:dyDescent="0.25">
      <c r="A27" s="1781" t="s">
        <v>20</v>
      </c>
      <c r="B27" s="1783" t="s">
        <v>21</v>
      </c>
      <c r="C27" s="1944" t="s">
        <v>22</v>
      </c>
      <c r="D27" s="1787" t="s">
        <v>52</v>
      </c>
      <c r="E27" s="1788"/>
      <c r="F27" s="1789"/>
      <c r="G27" s="1790" t="s">
        <v>84</v>
      </c>
      <c r="H27" s="1790"/>
      <c r="I27" s="1791" t="s">
        <v>162</v>
      </c>
      <c r="J27" s="1792"/>
      <c r="K27" s="1790" t="s">
        <v>163</v>
      </c>
      <c r="L27" s="1792"/>
      <c r="M27" s="1791" t="s">
        <v>180</v>
      </c>
      <c r="N27" s="1792"/>
      <c r="O27" s="5"/>
    </row>
    <row r="28" spans="1:15" ht="95.25" customHeight="1" thickBot="1" x14ac:dyDescent="0.25">
      <c r="A28" s="1782"/>
      <c r="B28" s="1784"/>
      <c r="C28" s="1945"/>
      <c r="D28" s="22" t="s">
        <v>27</v>
      </c>
      <c r="E28" s="23" t="s">
        <v>26</v>
      </c>
      <c r="F28" s="24" t="s">
        <v>235</v>
      </c>
      <c r="G28" s="333" t="s">
        <v>23</v>
      </c>
      <c r="H28" s="1095" t="s">
        <v>222</v>
      </c>
      <c r="I28" s="22" t="s">
        <v>23</v>
      </c>
      <c r="J28" s="24" t="s">
        <v>222</v>
      </c>
      <c r="K28" s="333" t="s">
        <v>23</v>
      </c>
      <c r="L28" s="24" t="s">
        <v>222</v>
      </c>
      <c r="M28" s="22" t="s">
        <v>23</v>
      </c>
      <c r="N28" s="24" t="s">
        <v>222</v>
      </c>
      <c r="O28" s="5"/>
    </row>
    <row r="29" spans="1:15" ht="36" customHeight="1" thickBot="1" x14ac:dyDescent="0.25">
      <c r="A29" s="1804" t="s">
        <v>80</v>
      </c>
      <c r="B29" s="1805"/>
      <c r="C29" s="1805"/>
      <c r="D29" s="1805"/>
      <c r="E29" s="1805"/>
      <c r="F29" s="1805"/>
      <c r="G29" s="1805"/>
      <c r="H29" s="1805"/>
      <c r="I29" s="1805"/>
      <c r="J29" s="1805"/>
      <c r="K29" s="1805"/>
      <c r="L29" s="1805"/>
      <c r="M29" s="1805"/>
      <c r="N29" s="1806"/>
      <c r="O29" s="5"/>
    </row>
    <row r="30" spans="1:15" ht="70.5" customHeight="1" thickBot="1" x14ac:dyDescent="0.25">
      <c r="A30" s="1226" t="s">
        <v>24</v>
      </c>
      <c r="B30" s="1227" t="s">
        <v>173</v>
      </c>
      <c r="C30" s="1228">
        <v>2</v>
      </c>
      <c r="D30" s="1221">
        <v>4380</v>
      </c>
      <c r="E30" s="1229">
        <v>6520</v>
      </c>
      <c r="F30" s="383">
        <v>1980</v>
      </c>
      <c r="G30" s="1219">
        <v>3520</v>
      </c>
      <c r="H30" s="1220">
        <v>1540</v>
      </c>
      <c r="I30" s="1221">
        <v>3890</v>
      </c>
      <c r="J30" s="383">
        <v>1690</v>
      </c>
      <c r="K30" s="1219">
        <v>3940</v>
      </c>
      <c r="L30" s="1220">
        <v>1720</v>
      </c>
      <c r="M30" s="1230">
        <v>4110</v>
      </c>
      <c r="N30" s="379">
        <v>1680</v>
      </c>
      <c r="O30" s="5"/>
    </row>
    <row r="31" spans="1:15" ht="72.75" customHeight="1" thickBot="1" x14ac:dyDescent="0.25">
      <c r="A31" s="877" t="s">
        <v>14</v>
      </c>
      <c r="B31" s="585" t="s">
        <v>174</v>
      </c>
      <c r="C31" s="408">
        <v>2</v>
      </c>
      <c r="D31" s="406">
        <v>4800</v>
      </c>
      <c r="E31" s="354">
        <v>7100</v>
      </c>
      <c r="F31" s="360">
        <v>2210</v>
      </c>
      <c r="G31" s="404">
        <v>3850</v>
      </c>
      <c r="H31" s="402">
        <v>1720</v>
      </c>
      <c r="I31" s="406">
        <v>4260</v>
      </c>
      <c r="J31" s="360">
        <v>1880</v>
      </c>
      <c r="K31" s="404">
        <v>4310</v>
      </c>
      <c r="L31" s="402">
        <v>1910</v>
      </c>
      <c r="M31" s="584">
        <v>4510</v>
      </c>
      <c r="N31" s="355">
        <v>1890</v>
      </c>
      <c r="O31" s="5"/>
    </row>
    <row r="32" spans="1:15" ht="76.5" customHeight="1" thickBot="1" x14ac:dyDescent="0.25">
      <c r="A32" s="1231" t="s">
        <v>145</v>
      </c>
      <c r="B32" s="550" t="s">
        <v>175</v>
      </c>
      <c r="C32" s="1232">
        <v>2</v>
      </c>
      <c r="D32" s="1233">
        <v>5160</v>
      </c>
      <c r="E32" s="1234">
        <v>7610</v>
      </c>
      <c r="F32" s="1235">
        <v>2410</v>
      </c>
      <c r="G32" s="1236">
        <v>4150</v>
      </c>
      <c r="H32" s="1237">
        <v>1880</v>
      </c>
      <c r="I32" s="1233">
        <v>4580</v>
      </c>
      <c r="J32" s="1235">
        <v>2050</v>
      </c>
      <c r="K32" s="1236">
        <v>4640</v>
      </c>
      <c r="L32" s="1237">
        <v>2080</v>
      </c>
      <c r="M32" s="1096">
        <v>4850</v>
      </c>
      <c r="N32" s="367">
        <v>2070</v>
      </c>
      <c r="O32" s="5"/>
    </row>
    <row r="33" spans="1:15" ht="76.5" customHeight="1" thickBot="1" x14ac:dyDescent="0.25">
      <c r="A33" s="879" t="s">
        <v>146</v>
      </c>
      <c r="B33" s="585" t="s">
        <v>175</v>
      </c>
      <c r="C33" s="880">
        <v>2</v>
      </c>
      <c r="D33" s="407">
        <v>7470</v>
      </c>
      <c r="E33" s="361">
        <v>10840</v>
      </c>
      <c r="F33" s="362">
        <v>3680</v>
      </c>
      <c r="G33" s="405">
        <v>6020</v>
      </c>
      <c r="H33" s="403">
        <v>2900</v>
      </c>
      <c r="I33" s="407">
        <v>6610</v>
      </c>
      <c r="J33" s="362">
        <v>3130</v>
      </c>
      <c r="K33" s="405">
        <v>6690</v>
      </c>
      <c r="L33" s="403">
        <v>3180</v>
      </c>
      <c r="M33" s="584">
        <v>7050</v>
      </c>
      <c r="N33" s="355">
        <v>3210</v>
      </c>
      <c r="O33" s="5"/>
    </row>
    <row r="34" spans="1:15" ht="57.75" customHeight="1" x14ac:dyDescent="0.2">
      <c r="A34" s="100"/>
      <c r="B34" s="1212"/>
      <c r="C34" s="1213"/>
      <c r="D34" s="1214"/>
      <c r="E34" s="1214"/>
      <c r="F34" s="1214"/>
      <c r="G34" s="1214"/>
      <c r="H34" s="1214"/>
      <c r="I34" s="1214"/>
      <c r="J34" s="1214"/>
      <c r="K34" s="1214"/>
      <c r="L34" s="1214"/>
      <c r="M34" s="1215"/>
      <c r="N34" s="1215"/>
      <c r="O34" s="5"/>
    </row>
    <row r="35" spans="1:15" ht="30" customHeight="1" x14ac:dyDescent="0.3">
      <c r="A35" s="219" t="s">
        <v>82</v>
      </c>
      <c r="B35" s="220"/>
      <c r="C35" s="220"/>
      <c r="D35" s="220"/>
      <c r="E35" s="220"/>
      <c r="F35" s="16"/>
      <c r="G35" s="16"/>
      <c r="H35" s="16"/>
      <c r="I35" s="16"/>
      <c r="J35" s="16"/>
      <c r="K35" s="16"/>
      <c r="L35" s="16"/>
      <c r="M35" s="16"/>
      <c r="N35" s="16"/>
      <c r="O35" s="5"/>
    </row>
    <row r="36" spans="1:15" ht="33" customHeight="1" x14ac:dyDescent="0.25">
      <c r="A36" s="16" t="s">
        <v>12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5"/>
    </row>
    <row r="37" spans="1:15" ht="30" customHeight="1" x14ac:dyDescent="0.25">
      <c r="A37" s="1807" t="s">
        <v>81</v>
      </c>
      <c r="B37" s="1807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27"/>
      <c r="N37" s="27"/>
      <c r="O37" s="5"/>
    </row>
    <row r="38" spans="1:15" ht="33" customHeight="1" x14ac:dyDescent="0.25">
      <c r="A38" s="16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5"/>
    </row>
    <row r="39" spans="1:15" ht="34.5" customHeight="1" x14ac:dyDescent="0.25">
      <c r="A39" s="16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5"/>
    </row>
    <row r="40" spans="1:15" ht="28.5" customHeight="1" x14ac:dyDescent="0.25">
      <c r="A40" s="16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5"/>
    </row>
    <row r="41" spans="1:15" ht="33" customHeight="1" x14ac:dyDescent="0.25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"/>
    </row>
    <row r="42" spans="1:15" ht="36.75" customHeight="1" x14ac:dyDescent="0.25">
      <c r="A42" s="1808" t="s">
        <v>83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27"/>
      <c r="N42" s="27"/>
      <c r="O42" s="5"/>
    </row>
    <row r="43" spans="1:15" ht="45" customHeight="1" x14ac:dyDescent="0.25">
      <c r="A43" s="1832" t="s">
        <v>55</v>
      </c>
      <c r="B43" s="1832"/>
      <c r="C43" s="1832"/>
      <c r="D43" s="1832"/>
      <c r="E43" s="1832"/>
      <c r="F43" s="1832"/>
      <c r="G43" s="1832"/>
      <c r="H43" s="1832"/>
      <c r="I43" s="1832"/>
      <c r="J43" s="1832"/>
      <c r="K43" s="1832"/>
      <c r="L43" s="1832"/>
      <c r="M43" s="1832"/>
      <c r="N43" s="1832"/>
      <c r="O43" s="5"/>
    </row>
    <row r="44" spans="1:15" ht="26.25" customHeight="1" x14ac:dyDescent="0.25">
      <c r="A44" s="1841" t="s">
        <v>50</v>
      </c>
      <c r="B44" s="1841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1841"/>
      <c r="O44" s="5"/>
    </row>
    <row r="45" spans="1:15" ht="171" customHeight="1" thickBot="1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5"/>
    </row>
    <row r="46" spans="1:15" ht="58.5" customHeight="1" thickBot="1" x14ac:dyDescent="0.25">
      <c r="A46" s="1781" t="s">
        <v>20</v>
      </c>
      <c r="B46" s="1783" t="s">
        <v>21</v>
      </c>
      <c r="C46" s="1944" t="s">
        <v>22</v>
      </c>
      <c r="D46" s="1787" t="s">
        <v>52</v>
      </c>
      <c r="E46" s="1788"/>
      <c r="F46" s="1789"/>
      <c r="G46" s="1790" t="s">
        <v>84</v>
      </c>
      <c r="H46" s="1790"/>
      <c r="I46" s="1787" t="s">
        <v>162</v>
      </c>
      <c r="J46" s="1789"/>
      <c r="K46" s="1790" t="s">
        <v>163</v>
      </c>
      <c r="L46" s="1792"/>
      <c r="M46" s="1787" t="s">
        <v>180</v>
      </c>
      <c r="N46" s="1789"/>
      <c r="O46" s="5"/>
    </row>
    <row r="47" spans="1:15" ht="102" customHeight="1" thickBot="1" x14ac:dyDescent="0.25">
      <c r="A47" s="1782"/>
      <c r="B47" s="1784"/>
      <c r="C47" s="1945"/>
      <c r="D47" s="22" t="s">
        <v>27</v>
      </c>
      <c r="E47" s="23" t="s">
        <v>26</v>
      </c>
      <c r="F47" s="24" t="s">
        <v>235</v>
      </c>
      <c r="G47" s="22" t="s">
        <v>23</v>
      </c>
      <c r="H47" s="24" t="s">
        <v>222</v>
      </c>
      <c r="I47" s="22" t="s">
        <v>23</v>
      </c>
      <c r="J47" s="24" t="s">
        <v>222</v>
      </c>
      <c r="K47" s="22" t="s">
        <v>23</v>
      </c>
      <c r="L47" s="24" t="s">
        <v>222</v>
      </c>
      <c r="M47" s="22" t="s">
        <v>23</v>
      </c>
      <c r="N47" s="24" t="s">
        <v>222</v>
      </c>
      <c r="O47" s="5"/>
    </row>
    <row r="48" spans="1:15" ht="40.5" customHeight="1" thickBot="1" x14ac:dyDescent="0.25">
      <c r="A48" s="1827" t="s">
        <v>92</v>
      </c>
      <c r="B48" s="1828"/>
      <c r="C48" s="1828"/>
      <c r="D48" s="1828"/>
      <c r="E48" s="1828"/>
      <c r="F48" s="1828"/>
      <c r="G48" s="1828"/>
      <c r="H48" s="1828"/>
      <c r="I48" s="1828"/>
      <c r="J48" s="1828"/>
      <c r="K48" s="1828"/>
      <c r="L48" s="1828"/>
      <c r="M48" s="1828"/>
      <c r="N48" s="1829"/>
      <c r="O48" s="5"/>
    </row>
    <row r="49" spans="1:15" ht="34.5" customHeight="1" thickBot="1" x14ac:dyDescent="0.25">
      <c r="A49" s="1800" t="s">
        <v>30</v>
      </c>
      <c r="B49" s="1801"/>
      <c r="C49" s="1801"/>
      <c r="D49" s="1801"/>
      <c r="E49" s="1801"/>
      <c r="F49" s="1801"/>
      <c r="G49" s="1801"/>
      <c r="H49" s="1801"/>
      <c r="I49" s="1801"/>
      <c r="J49" s="1801"/>
      <c r="K49" s="1801"/>
      <c r="L49" s="1801"/>
      <c r="M49" s="1801"/>
      <c r="N49" s="1802"/>
      <c r="O49" s="5"/>
    </row>
    <row r="50" spans="1:15" ht="79.5" customHeight="1" thickBot="1" x14ac:dyDescent="0.25">
      <c r="A50" s="954" t="s">
        <v>228</v>
      </c>
      <c r="B50" s="919" t="s">
        <v>89</v>
      </c>
      <c r="C50" s="586">
        <v>2</v>
      </c>
      <c r="D50" s="960">
        <v>3350</v>
      </c>
      <c r="E50" s="1217">
        <v>4520</v>
      </c>
      <c r="F50" s="365">
        <v>2600</v>
      </c>
      <c r="G50" s="934">
        <v>2710</v>
      </c>
      <c r="H50" s="935">
        <v>2080</v>
      </c>
      <c r="I50" s="936">
        <v>2950</v>
      </c>
      <c r="J50" s="365">
        <v>2210</v>
      </c>
      <c r="K50" s="934">
        <v>2980</v>
      </c>
      <c r="L50" s="935">
        <v>2240</v>
      </c>
      <c r="M50" s="936">
        <v>3170</v>
      </c>
      <c r="N50" s="365">
        <v>2410</v>
      </c>
      <c r="O50" s="5"/>
    </row>
    <row r="51" spans="1:15" ht="78.75" customHeight="1" thickBot="1" x14ac:dyDescent="0.25">
      <c r="A51" s="584" t="s">
        <v>227</v>
      </c>
      <c r="B51" s="585" t="s">
        <v>88</v>
      </c>
      <c r="C51" s="931">
        <v>2</v>
      </c>
      <c r="D51" s="406">
        <v>3570</v>
      </c>
      <c r="E51" s="354">
        <v>4820</v>
      </c>
      <c r="F51" s="360">
        <v>2600</v>
      </c>
      <c r="G51" s="404">
        <v>2900</v>
      </c>
      <c r="H51" s="402">
        <v>2080</v>
      </c>
      <c r="I51" s="406">
        <v>3150</v>
      </c>
      <c r="J51" s="360">
        <v>2210</v>
      </c>
      <c r="K51" s="404">
        <v>3180</v>
      </c>
      <c r="L51" s="402">
        <v>2240</v>
      </c>
      <c r="M51" s="406">
        <v>3370</v>
      </c>
      <c r="N51" s="360">
        <v>2410</v>
      </c>
      <c r="O51" s="5"/>
    </row>
    <row r="52" spans="1:15" ht="78.75" customHeight="1" thickBot="1" x14ac:dyDescent="0.25">
      <c r="A52" s="879" t="s">
        <v>41</v>
      </c>
      <c r="B52" s="585" t="s">
        <v>88</v>
      </c>
      <c r="C52" s="931">
        <v>2</v>
      </c>
      <c r="D52" s="406">
        <v>7140</v>
      </c>
      <c r="E52" s="354"/>
      <c r="F52" s="360">
        <v>2600</v>
      </c>
      <c r="G52" s="404">
        <v>2900</v>
      </c>
      <c r="H52" s="402">
        <v>2080</v>
      </c>
      <c r="I52" s="406">
        <v>3150</v>
      </c>
      <c r="J52" s="360">
        <v>2210</v>
      </c>
      <c r="K52" s="404">
        <v>3180</v>
      </c>
      <c r="L52" s="402">
        <v>2240</v>
      </c>
      <c r="M52" s="406">
        <v>3370</v>
      </c>
      <c r="N52" s="360">
        <v>2410</v>
      </c>
      <c r="O52" s="5"/>
    </row>
    <row r="53" spans="1:15" ht="78.75" customHeight="1" thickBot="1" x14ac:dyDescent="0.25">
      <c r="A53" s="1231"/>
      <c r="B53" s="550"/>
      <c r="C53" s="1238"/>
      <c r="D53" s="1099"/>
      <c r="E53" s="1239"/>
      <c r="F53" s="1240"/>
      <c r="G53" s="1098"/>
      <c r="H53" s="1241"/>
      <c r="I53" s="1099"/>
      <c r="J53" s="1240"/>
      <c r="K53" s="1098"/>
      <c r="L53" s="1241"/>
      <c r="M53" s="1099"/>
      <c r="N53" s="1240"/>
      <c r="O53" s="5"/>
    </row>
    <row r="54" spans="1:15" ht="57" customHeight="1" thickBot="1" x14ac:dyDescent="0.25">
      <c r="A54" s="1992" t="s">
        <v>20</v>
      </c>
      <c r="B54" s="1994" t="s">
        <v>21</v>
      </c>
      <c r="C54" s="1989" t="s">
        <v>22</v>
      </c>
      <c r="D54" s="1987" t="s">
        <v>52</v>
      </c>
      <c r="E54" s="1991"/>
      <c r="F54" s="1988"/>
      <c r="G54" s="1987" t="s">
        <v>84</v>
      </c>
      <c r="H54" s="1988"/>
      <c r="I54" s="1987" t="s">
        <v>162</v>
      </c>
      <c r="J54" s="1988"/>
      <c r="K54" s="1987" t="s">
        <v>163</v>
      </c>
      <c r="L54" s="1988"/>
      <c r="M54" s="1876" t="s">
        <v>180</v>
      </c>
      <c r="N54" s="1988"/>
      <c r="O54" s="5"/>
    </row>
    <row r="55" spans="1:15" ht="98.25" customHeight="1" thickBot="1" x14ac:dyDescent="0.25">
      <c r="A55" s="1993"/>
      <c r="B55" s="1995"/>
      <c r="C55" s="1990"/>
      <c r="D55" s="22" t="s">
        <v>27</v>
      </c>
      <c r="E55" s="23" t="s">
        <v>26</v>
      </c>
      <c r="F55" s="24" t="s">
        <v>235</v>
      </c>
      <c r="G55" s="1225" t="s">
        <v>23</v>
      </c>
      <c r="H55" s="1223" t="s">
        <v>222</v>
      </c>
      <c r="I55" s="1225" t="s">
        <v>23</v>
      </c>
      <c r="J55" s="1223" t="s">
        <v>222</v>
      </c>
      <c r="K55" s="1225" t="s">
        <v>23</v>
      </c>
      <c r="L55" s="1223" t="s">
        <v>222</v>
      </c>
      <c r="M55" s="1224" t="s">
        <v>23</v>
      </c>
      <c r="N55" s="1223" t="s">
        <v>222</v>
      </c>
      <c r="O55" s="5"/>
    </row>
    <row r="56" spans="1:15" ht="76.5" customHeight="1" thickBot="1" x14ac:dyDescent="0.25">
      <c r="A56" s="1096" t="s">
        <v>31</v>
      </c>
      <c r="B56" s="550" t="s">
        <v>90</v>
      </c>
      <c r="C56" s="1238">
        <v>1</v>
      </c>
      <c r="D56" s="1242"/>
      <c r="E56" s="1234">
        <v>3950</v>
      </c>
      <c r="F56" s="1240">
        <v>2600</v>
      </c>
      <c r="G56" s="1099"/>
      <c r="H56" s="1240">
        <v>2080</v>
      </c>
      <c r="I56" s="1099"/>
      <c r="J56" s="1240">
        <v>2210</v>
      </c>
      <c r="K56" s="1099"/>
      <c r="L56" s="1240">
        <v>2240</v>
      </c>
      <c r="M56" s="1098"/>
      <c r="N56" s="1240">
        <v>2410</v>
      </c>
      <c r="O56" s="5"/>
    </row>
    <row r="57" spans="1:15" ht="60" customHeight="1" thickBot="1" x14ac:dyDescent="0.25">
      <c r="A57" s="584" t="s">
        <v>29</v>
      </c>
      <c r="B57" s="585" t="s">
        <v>68</v>
      </c>
      <c r="C57" s="931">
        <v>1</v>
      </c>
      <c r="D57" s="407"/>
      <c r="E57" s="361">
        <v>4220</v>
      </c>
      <c r="F57" s="360">
        <v>2600</v>
      </c>
      <c r="G57" s="406"/>
      <c r="H57" s="360">
        <v>2080</v>
      </c>
      <c r="I57" s="406"/>
      <c r="J57" s="360">
        <v>2210</v>
      </c>
      <c r="K57" s="406"/>
      <c r="L57" s="360">
        <v>2240</v>
      </c>
      <c r="M57" s="404"/>
      <c r="N57" s="360">
        <v>2410</v>
      </c>
      <c r="O57" s="5"/>
    </row>
    <row r="58" spans="1:15" ht="93" customHeight="1" thickBot="1" x14ac:dyDescent="0.25">
      <c r="A58" s="1231" t="s">
        <v>225</v>
      </c>
      <c r="B58" s="550" t="s">
        <v>134</v>
      </c>
      <c r="C58" s="1238">
        <v>1</v>
      </c>
      <c r="D58" s="1233"/>
      <c r="E58" s="1234">
        <v>4560</v>
      </c>
      <c r="F58" s="1240">
        <v>2600</v>
      </c>
      <c r="G58" s="1099"/>
      <c r="H58" s="1240">
        <v>2080</v>
      </c>
      <c r="I58" s="1099"/>
      <c r="J58" s="1240">
        <v>2210</v>
      </c>
      <c r="K58" s="1099"/>
      <c r="L58" s="1240">
        <v>2240</v>
      </c>
      <c r="M58" s="1098"/>
      <c r="N58" s="1240">
        <v>2410</v>
      </c>
      <c r="O58" s="5"/>
    </row>
    <row r="59" spans="1:15" ht="96.75" customHeight="1" thickBot="1" x14ac:dyDescent="0.25">
      <c r="A59" s="879" t="s">
        <v>226</v>
      </c>
      <c r="B59" s="1218" t="s">
        <v>61</v>
      </c>
      <c r="C59" s="931">
        <v>1</v>
      </c>
      <c r="D59" s="187"/>
      <c r="E59" s="361">
        <v>3570</v>
      </c>
      <c r="F59" s="360"/>
      <c r="G59" s="406"/>
      <c r="H59" s="360"/>
      <c r="I59" s="406"/>
      <c r="J59" s="360"/>
      <c r="K59" s="406"/>
      <c r="L59" s="360"/>
      <c r="M59" s="404"/>
      <c r="N59" s="360"/>
      <c r="O59" s="5"/>
    </row>
    <row r="60" spans="1:15" ht="57" customHeight="1" thickBot="1" x14ac:dyDescent="0.25">
      <c r="A60" s="100"/>
      <c r="B60" s="1222"/>
      <c r="C60" s="102"/>
      <c r="D60" s="1213"/>
      <c r="E60" s="1214"/>
      <c r="F60" s="1216"/>
      <c r="G60" s="1216"/>
      <c r="H60" s="1216"/>
      <c r="I60" s="1216"/>
      <c r="J60" s="1216"/>
      <c r="K60" s="1216"/>
      <c r="L60" s="1216"/>
      <c r="M60" s="1216"/>
      <c r="N60" s="1216"/>
      <c r="O60" s="5"/>
    </row>
    <row r="61" spans="1:15" ht="27.75" customHeight="1" thickBot="1" x14ac:dyDescent="0.25">
      <c r="A61" s="1800" t="s">
        <v>54</v>
      </c>
      <c r="B61" s="1801"/>
      <c r="C61" s="1801"/>
      <c r="D61" s="1801"/>
      <c r="E61" s="1801"/>
      <c r="F61" s="1801"/>
      <c r="G61" s="1801"/>
      <c r="H61" s="1801"/>
      <c r="I61" s="1801"/>
      <c r="J61" s="1801"/>
      <c r="K61" s="1801"/>
      <c r="L61" s="1801"/>
      <c r="M61" s="1207"/>
      <c r="N61" s="1208"/>
      <c r="O61" s="5"/>
    </row>
    <row r="62" spans="1:15" ht="45" customHeight="1" thickBot="1" x14ac:dyDescent="0.25">
      <c r="A62" s="1781" t="s">
        <v>20</v>
      </c>
      <c r="B62" s="1783" t="s">
        <v>21</v>
      </c>
      <c r="C62" s="1944" t="s">
        <v>22</v>
      </c>
      <c r="D62" s="1787" t="s">
        <v>52</v>
      </c>
      <c r="E62" s="1788"/>
      <c r="F62" s="1789"/>
      <c r="G62" s="1790" t="s">
        <v>84</v>
      </c>
      <c r="H62" s="1790"/>
      <c r="I62" s="1787" t="s">
        <v>162</v>
      </c>
      <c r="J62" s="1789"/>
      <c r="K62" s="1790" t="s">
        <v>163</v>
      </c>
      <c r="L62" s="1792"/>
      <c r="M62" s="1787" t="s">
        <v>180</v>
      </c>
      <c r="N62" s="1789"/>
      <c r="O62" s="5"/>
    </row>
    <row r="63" spans="1:15" ht="49.5" customHeight="1" thickBot="1" x14ac:dyDescent="0.25">
      <c r="A63" s="1782"/>
      <c r="B63" s="1784"/>
      <c r="C63" s="1945"/>
      <c r="D63" s="22" t="s">
        <v>27</v>
      </c>
      <c r="E63" s="23" t="s">
        <v>26</v>
      </c>
      <c r="F63" s="24" t="s">
        <v>164</v>
      </c>
      <c r="G63" s="22" t="s">
        <v>23</v>
      </c>
      <c r="H63" s="24" t="s">
        <v>222</v>
      </c>
      <c r="I63" s="22" t="s">
        <v>23</v>
      </c>
      <c r="J63" s="24" t="s">
        <v>222</v>
      </c>
      <c r="K63" s="22" t="s">
        <v>23</v>
      </c>
      <c r="L63" s="24" t="s">
        <v>222</v>
      </c>
      <c r="M63" s="22" t="s">
        <v>23</v>
      </c>
      <c r="N63" s="24" t="s">
        <v>222</v>
      </c>
      <c r="O63" s="5"/>
    </row>
    <row r="64" spans="1:15" ht="54.75" customHeight="1" thickBot="1" x14ac:dyDescent="0.25">
      <c r="A64" s="1096" t="s">
        <v>51</v>
      </c>
      <c r="B64" s="550" t="s">
        <v>166</v>
      </c>
      <c r="C64" s="1097">
        <v>2</v>
      </c>
      <c r="D64" s="1096">
        <v>4160</v>
      </c>
      <c r="E64" s="1243">
        <v>5830</v>
      </c>
      <c r="F64" s="1240">
        <v>2600</v>
      </c>
      <c r="G64" s="1098">
        <v>3370</v>
      </c>
      <c r="H64" s="1241">
        <v>2080</v>
      </c>
      <c r="I64" s="1099">
        <v>3660</v>
      </c>
      <c r="J64" s="1240">
        <v>2210</v>
      </c>
      <c r="K64" s="1098">
        <v>3700</v>
      </c>
      <c r="L64" s="1241">
        <v>2240</v>
      </c>
      <c r="M64" s="1099">
        <v>3950</v>
      </c>
      <c r="N64" s="1240">
        <v>2410</v>
      </c>
      <c r="O64" s="5"/>
    </row>
    <row r="65" spans="1:15" ht="78" customHeight="1" thickBot="1" x14ac:dyDescent="0.25">
      <c r="A65" s="584" t="s">
        <v>136</v>
      </c>
      <c r="B65" s="585" t="s">
        <v>167</v>
      </c>
      <c r="C65" s="859">
        <v>2</v>
      </c>
      <c r="D65" s="407">
        <v>4350</v>
      </c>
      <c r="E65" s="361">
        <v>6100</v>
      </c>
      <c r="F65" s="360">
        <v>2600</v>
      </c>
      <c r="G65" s="404">
        <v>3530</v>
      </c>
      <c r="H65" s="402">
        <v>2080</v>
      </c>
      <c r="I65" s="406">
        <v>3830</v>
      </c>
      <c r="J65" s="360">
        <v>2210</v>
      </c>
      <c r="K65" s="404">
        <v>3880</v>
      </c>
      <c r="L65" s="402">
        <v>2240</v>
      </c>
      <c r="M65" s="406">
        <v>4140</v>
      </c>
      <c r="N65" s="360">
        <v>2410</v>
      </c>
      <c r="O65" s="5"/>
    </row>
    <row r="66" spans="1:15" ht="28.15" customHeight="1" thickBot="1" x14ac:dyDescent="0.25">
      <c r="A66" s="1819" t="s">
        <v>95</v>
      </c>
      <c r="B66" s="1820"/>
      <c r="C66" s="1820"/>
      <c r="D66" s="1820"/>
      <c r="E66" s="1820"/>
      <c r="F66" s="1820"/>
      <c r="G66" s="1820"/>
      <c r="H66" s="1820"/>
      <c r="I66" s="1820"/>
      <c r="J66" s="1820"/>
      <c r="K66" s="1820"/>
      <c r="L66" s="1820"/>
      <c r="M66" s="1820"/>
      <c r="N66" s="1821"/>
      <c r="O66" s="5"/>
    </row>
    <row r="67" spans="1:15" ht="63.75" customHeight="1" thickBot="1" x14ac:dyDescent="0.25">
      <c r="A67" s="954" t="s">
        <v>15</v>
      </c>
      <c r="B67" s="919" t="s">
        <v>168</v>
      </c>
      <c r="C67" s="972">
        <v>2</v>
      </c>
      <c r="D67" s="960">
        <v>5340</v>
      </c>
      <c r="E67" s="1217">
        <v>7480</v>
      </c>
      <c r="F67" s="1244">
        <v>2940</v>
      </c>
      <c r="G67" s="1245">
        <v>4330</v>
      </c>
      <c r="H67" s="1246">
        <v>2350</v>
      </c>
      <c r="I67" s="960">
        <v>4700</v>
      </c>
      <c r="J67" s="1244">
        <v>2500</v>
      </c>
      <c r="K67" s="1245">
        <v>4750</v>
      </c>
      <c r="L67" s="1246">
        <v>2530</v>
      </c>
      <c r="M67" s="960">
        <v>5070</v>
      </c>
      <c r="N67" s="1244">
        <v>2640</v>
      </c>
      <c r="O67" s="5"/>
    </row>
    <row r="68" spans="1:15" ht="63.75" customHeight="1" thickBot="1" x14ac:dyDescent="0.25">
      <c r="A68" s="407" t="s">
        <v>14</v>
      </c>
      <c r="B68" s="585" t="s">
        <v>169</v>
      </c>
      <c r="C68" s="971">
        <v>2</v>
      </c>
      <c r="D68" s="407">
        <v>5760</v>
      </c>
      <c r="E68" s="361">
        <v>8060</v>
      </c>
      <c r="F68" s="362">
        <v>3170</v>
      </c>
      <c r="G68" s="405">
        <v>4660</v>
      </c>
      <c r="H68" s="403">
        <v>2530</v>
      </c>
      <c r="I68" s="407">
        <v>5070</v>
      </c>
      <c r="J68" s="362">
        <v>2690</v>
      </c>
      <c r="K68" s="405">
        <v>5120</v>
      </c>
      <c r="L68" s="403">
        <v>2720</v>
      </c>
      <c r="M68" s="407">
        <v>5470</v>
      </c>
      <c r="N68" s="362">
        <v>2850</v>
      </c>
      <c r="O68" s="5"/>
    </row>
    <row r="69" spans="1:15" ht="71.25" customHeight="1" thickBot="1" x14ac:dyDescent="0.25">
      <c r="A69" s="1096" t="s">
        <v>145</v>
      </c>
      <c r="B69" s="550" t="s">
        <v>170</v>
      </c>
      <c r="C69" s="1247">
        <v>2</v>
      </c>
      <c r="D69" s="1233">
        <v>6120</v>
      </c>
      <c r="E69" s="1234">
        <v>8570</v>
      </c>
      <c r="F69" s="1235">
        <v>3370</v>
      </c>
      <c r="G69" s="1236">
        <v>4960</v>
      </c>
      <c r="H69" s="1237">
        <v>2690</v>
      </c>
      <c r="I69" s="1233">
        <v>5390</v>
      </c>
      <c r="J69" s="1235">
        <v>2860</v>
      </c>
      <c r="K69" s="1236">
        <v>5450</v>
      </c>
      <c r="L69" s="1237">
        <v>2890</v>
      </c>
      <c r="M69" s="1233">
        <v>5810</v>
      </c>
      <c r="N69" s="1235">
        <v>3030</v>
      </c>
      <c r="O69" s="5"/>
    </row>
    <row r="70" spans="1:15" ht="64.5" customHeight="1" thickBot="1" x14ac:dyDescent="0.25">
      <c r="A70" s="584" t="s">
        <v>146</v>
      </c>
      <c r="B70" s="585" t="s">
        <v>171</v>
      </c>
      <c r="C70" s="971">
        <v>2</v>
      </c>
      <c r="D70" s="407">
        <v>8430</v>
      </c>
      <c r="E70" s="361">
        <v>11800</v>
      </c>
      <c r="F70" s="362">
        <v>4640</v>
      </c>
      <c r="G70" s="405">
        <v>6830</v>
      </c>
      <c r="H70" s="403">
        <v>3710</v>
      </c>
      <c r="I70" s="407">
        <v>7420</v>
      </c>
      <c r="J70" s="362">
        <v>3940</v>
      </c>
      <c r="K70" s="405">
        <v>7500</v>
      </c>
      <c r="L70" s="403">
        <v>3990</v>
      </c>
      <c r="M70" s="407">
        <v>8010</v>
      </c>
      <c r="N70" s="362">
        <v>4170</v>
      </c>
      <c r="O70" s="5"/>
    </row>
    <row r="71" spans="1:15" ht="34.9" customHeight="1" x14ac:dyDescent="0.25">
      <c r="A71" s="1869" t="s">
        <v>93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  <c r="O71" s="5"/>
    </row>
    <row r="72" spans="1:15" ht="30" customHeight="1" x14ac:dyDescent="0.25">
      <c r="A72" s="16" t="s">
        <v>12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5"/>
    </row>
    <row r="73" spans="1:15" ht="30.75" customHeight="1" x14ac:dyDescent="0.25">
      <c r="A73" s="1807" t="s">
        <v>81</v>
      </c>
      <c r="B73" s="1807"/>
      <c r="C73" s="1807"/>
      <c r="D73" s="1807"/>
      <c r="E73" s="1807"/>
      <c r="F73" s="1807"/>
      <c r="G73" s="1807"/>
      <c r="H73" s="1807"/>
      <c r="I73" s="1807"/>
      <c r="J73" s="1807"/>
      <c r="K73" s="1807"/>
      <c r="L73" s="1807"/>
      <c r="M73" s="27"/>
      <c r="N73" s="27"/>
      <c r="O73" s="5"/>
    </row>
    <row r="74" spans="1:15" ht="31.5" customHeight="1" x14ac:dyDescent="0.25">
      <c r="A74" s="27" t="s">
        <v>36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5"/>
    </row>
    <row r="75" spans="1:15" ht="35.25" customHeight="1" x14ac:dyDescent="0.25">
      <c r="A75" s="16" t="s">
        <v>10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5"/>
    </row>
    <row r="76" spans="1:15" ht="30" customHeight="1" x14ac:dyDescent="0.25">
      <c r="A76" s="16" t="s">
        <v>11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5"/>
    </row>
    <row r="77" spans="1:15" ht="29.25" customHeight="1" x14ac:dyDescent="0.25">
      <c r="A77" s="16" t="s">
        <v>49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5"/>
    </row>
    <row r="78" spans="1:15" ht="33" customHeight="1" x14ac:dyDescent="0.25">
      <c r="A78" s="1808" t="s">
        <v>83</v>
      </c>
      <c r="B78" s="1807"/>
      <c r="C78" s="1807"/>
      <c r="D78" s="1807"/>
      <c r="E78" s="1807"/>
      <c r="F78" s="1807"/>
      <c r="G78" s="1807"/>
      <c r="H78" s="1807"/>
      <c r="I78" s="1807"/>
      <c r="J78" s="1807"/>
      <c r="K78" s="1807"/>
      <c r="L78" s="1807"/>
      <c r="M78" s="27"/>
      <c r="N78" s="27"/>
      <c r="O78" s="5"/>
    </row>
    <row r="79" spans="1:15" ht="26.45" customHeight="1" x14ac:dyDescent="0.2">
      <c r="A79" s="1880" t="s">
        <v>37</v>
      </c>
      <c r="B79" s="1880"/>
      <c r="C79" s="1880"/>
      <c r="D79" s="1880"/>
      <c r="E79" s="1880"/>
      <c r="F79" s="1880"/>
      <c r="G79" s="1880"/>
      <c r="H79" s="1880"/>
      <c r="I79" s="1880"/>
      <c r="J79" s="1880"/>
      <c r="K79" s="1880"/>
      <c r="L79" s="1880"/>
      <c r="M79" s="77"/>
      <c r="N79" s="77"/>
      <c r="O79" s="5"/>
    </row>
    <row r="80" spans="1:15" ht="37.5" customHeight="1" x14ac:dyDescent="0.25">
      <c r="A80" s="17"/>
      <c r="B80" s="1855" t="s">
        <v>131</v>
      </c>
      <c r="C80" s="1855"/>
      <c r="D80" s="1855"/>
      <c r="E80" s="1855"/>
      <c r="F80" s="1855"/>
      <c r="G80" s="1855"/>
      <c r="H80" s="1855"/>
      <c r="I80" s="1855"/>
      <c r="J80" s="1855"/>
      <c r="K80" s="1855"/>
      <c r="L80" s="1855"/>
      <c r="M80" s="17"/>
      <c r="N80" s="17"/>
      <c r="O80" s="5"/>
    </row>
    <row r="81" spans="1:15" ht="32.25" customHeight="1" x14ac:dyDescent="0.25">
      <c r="A81" s="17"/>
      <c r="B81" s="1855" t="s">
        <v>176</v>
      </c>
      <c r="C81" s="1855"/>
      <c r="D81" s="1855"/>
      <c r="E81" s="1855"/>
      <c r="F81" s="1855"/>
      <c r="G81" s="1855"/>
      <c r="H81" s="1855"/>
      <c r="I81" s="1855"/>
      <c r="J81" s="1855"/>
      <c r="K81" s="1855"/>
      <c r="L81" s="1855"/>
      <c r="M81" s="17"/>
      <c r="N81" s="17"/>
      <c r="O81" s="5"/>
    </row>
    <row r="82" spans="1:15" ht="35.25" customHeight="1" x14ac:dyDescent="0.25">
      <c r="A82" s="17"/>
      <c r="B82" s="1855" t="s">
        <v>183</v>
      </c>
      <c r="C82" s="1855"/>
      <c r="D82" s="1855"/>
      <c r="E82" s="1855"/>
      <c r="F82" s="1855"/>
      <c r="G82" s="1855"/>
      <c r="H82" s="1855"/>
      <c r="I82" s="1855"/>
      <c r="J82" s="1855"/>
      <c r="K82" s="1855"/>
      <c r="L82" s="1855"/>
      <c r="M82" s="17"/>
      <c r="N82" s="17"/>
      <c r="O82" s="5"/>
    </row>
    <row r="83" spans="1:15" ht="41.25" customHeight="1" x14ac:dyDescent="0.25">
      <c r="A83" s="17"/>
      <c r="B83" s="1855" t="s">
        <v>184</v>
      </c>
      <c r="C83" s="1855"/>
      <c r="D83" s="1855"/>
      <c r="E83" s="1855"/>
      <c r="F83" s="1855"/>
      <c r="G83" s="1855"/>
      <c r="H83" s="1855"/>
      <c r="I83" s="1855"/>
      <c r="J83" s="1855"/>
      <c r="K83" s="1855"/>
      <c r="L83" s="1855"/>
      <c r="M83" s="17"/>
      <c r="N83" s="17"/>
      <c r="O83" s="5"/>
    </row>
    <row r="84" spans="1:15" ht="39.75" customHeight="1" x14ac:dyDescent="0.25">
      <c r="A84" s="17"/>
      <c r="B84" s="1855" t="s">
        <v>185</v>
      </c>
      <c r="C84" s="1855"/>
      <c r="D84" s="1855"/>
      <c r="E84" s="1855"/>
      <c r="F84" s="1855"/>
      <c r="G84" s="1855"/>
      <c r="H84" s="1855"/>
      <c r="I84" s="1855"/>
      <c r="J84" s="1855"/>
      <c r="K84" s="1855"/>
      <c r="L84" s="1855"/>
      <c r="M84" s="17"/>
      <c r="N84" s="17"/>
      <c r="O84" s="5"/>
    </row>
    <row r="85" spans="1:15" ht="38.25" customHeight="1" x14ac:dyDescent="0.25">
      <c r="A85" s="17"/>
      <c r="B85" s="1855" t="s">
        <v>186</v>
      </c>
      <c r="C85" s="1855"/>
      <c r="D85" s="1855"/>
      <c r="E85" s="1855"/>
      <c r="F85" s="1855"/>
      <c r="G85" s="1855"/>
      <c r="H85" s="1855"/>
      <c r="I85" s="1855"/>
      <c r="J85" s="1855"/>
      <c r="K85" s="1855"/>
      <c r="L85" s="1855"/>
      <c r="M85" s="17"/>
      <c r="N85" s="17"/>
      <c r="O85" s="5"/>
    </row>
    <row r="86" spans="1:15" ht="38.25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5"/>
    </row>
    <row r="87" spans="1:15" ht="21" customHeight="1" x14ac:dyDescent="0.25">
      <c r="A87" s="1832" t="s">
        <v>2</v>
      </c>
      <c r="B87" s="1832"/>
      <c r="C87" s="1832"/>
      <c r="D87" s="1832"/>
      <c r="E87" s="1832"/>
      <c r="F87" s="1832"/>
      <c r="G87" s="1832"/>
      <c r="H87" s="1832"/>
      <c r="I87" s="1832"/>
      <c r="J87" s="1832"/>
      <c r="K87" s="1832"/>
      <c r="L87" s="1832"/>
      <c r="M87" s="73"/>
      <c r="N87" s="73"/>
      <c r="O87" s="5"/>
    </row>
    <row r="88" spans="1:15" ht="30.75" customHeight="1" x14ac:dyDescent="0.25">
      <c r="A88" s="1841" t="s">
        <v>187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39"/>
      <c r="N88" s="39"/>
      <c r="O88" s="5"/>
    </row>
    <row r="89" spans="1:15" ht="30" customHeight="1" x14ac:dyDescent="0.25">
      <c r="A89" s="1841" t="s">
        <v>178</v>
      </c>
      <c r="B89" s="1841"/>
      <c r="C89" s="1841"/>
      <c r="D89" s="1841"/>
      <c r="E89" s="1841"/>
      <c r="F89" s="1841"/>
      <c r="G89" s="1841"/>
      <c r="H89" s="1841"/>
      <c r="I89" s="1841"/>
      <c r="J89" s="1841"/>
      <c r="K89" s="1841"/>
      <c r="L89" s="1841"/>
      <c r="M89" s="39"/>
      <c r="N89" s="39"/>
      <c r="O89" s="5"/>
    </row>
    <row r="90" spans="1:15" ht="67.5" customHeight="1" x14ac:dyDescent="0.25">
      <c r="A90" s="1841" t="s">
        <v>188</v>
      </c>
      <c r="B90" s="1841"/>
      <c r="C90" s="1841"/>
      <c r="D90" s="1841"/>
      <c r="E90" s="1841"/>
      <c r="F90" s="1841"/>
      <c r="G90" s="1841"/>
      <c r="H90" s="1841"/>
      <c r="I90" s="1841"/>
      <c r="J90" s="1841"/>
      <c r="K90" s="1841"/>
      <c r="L90" s="1841"/>
      <c r="M90" s="39"/>
      <c r="N90" s="39"/>
      <c r="O90" s="5"/>
    </row>
    <row r="91" spans="1:15" ht="40.5" customHeight="1" x14ac:dyDescent="0.25">
      <c r="A91" s="1841" t="s">
        <v>50</v>
      </c>
      <c r="B91" s="1841"/>
      <c r="C91" s="1841"/>
      <c r="D91" s="1841"/>
      <c r="E91" s="1841"/>
      <c r="F91" s="1841"/>
      <c r="G91" s="1841"/>
      <c r="H91" s="1841"/>
      <c r="I91" s="1841"/>
      <c r="J91" s="1841"/>
      <c r="K91" s="1841"/>
      <c r="L91" s="1841"/>
      <c r="M91" s="39"/>
      <c r="N91" s="39"/>
      <c r="O91" s="5"/>
    </row>
    <row r="92" spans="1:15" ht="56.25" customHeight="1" x14ac:dyDescent="0.25">
      <c r="A92" s="1841" t="s">
        <v>148</v>
      </c>
      <c r="B92" s="1841"/>
      <c r="C92" s="1841"/>
      <c r="D92" s="1841"/>
      <c r="E92" s="1841"/>
      <c r="F92" s="1841"/>
      <c r="G92" s="1841"/>
      <c r="H92" s="1841"/>
      <c r="I92" s="1841"/>
      <c r="J92" s="1841"/>
      <c r="K92" s="1841"/>
      <c r="L92" s="1841"/>
      <c r="M92" s="39"/>
      <c r="N92" s="39"/>
      <c r="O92" s="5"/>
    </row>
    <row r="93" spans="1:15" ht="54.75" customHeight="1" x14ac:dyDescent="0.25">
      <c r="A93" s="1841" t="s">
        <v>196</v>
      </c>
      <c r="B93" s="1841"/>
      <c r="C93" s="1841"/>
      <c r="D93" s="1841"/>
      <c r="E93" s="1841"/>
      <c r="F93" s="1841"/>
      <c r="G93" s="1841"/>
      <c r="H93" s="1841"/>
      <c r="I93" s="1841"/>
      <c r="J93" s="1841"/>
      <c r="K93" s="1841"/>
      <c r="L93" s="1841"/>
      <c r="M93" s="39"/>
      <c r="N93" s="39"/>
      <c r="O93" s="5"/>
    </row>
    <row r="94" spans="1:15" ht="42.75" customHeight="1" x14ac:dyDescent="0.25">
      <c r="A94" s="1841" t="s">
        <v>236</v>
      </c>
      <c r="B94" s="1841"/>
      <c r="C94" s="1841"/>
      <c r="D94" s="1841"/>
      <c r="E94" s="1841"/>
      <c r="F94" s="1841"/>
      <c r="G94" s="1841"/>
      <c r="H94" s="1841"/>
      <c r="I94" s="1841"/>
      <c r="J94" s="1841"/>
      <c r="K94" s="1841"/>
      <c r="L94" s="1841"/>
      <c r="M94" s="39"/>
      <c r="N94" s="39"/>
      <c r="O94" s="5"/>
    </row>
    <row r="95" spans="1:15" ht="40.5" customHeight="1" x14ac:dyDescent="0.25">
      <c r="A95" s="1841" t="s">
        <v>96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39"/>
      <c r="N95" s="39"/>
      <c r="O95" s="5"/>
    </row>
    <row r="96" spans="1:15" ht="30.75" customHeight="1" x14ac:dyDescent="0.25">
      <c r="A96" s="1841" t="s">
        <v>39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39"/>
      <c r="N96" s="39"/>
      <c r="O96" s="5"/>
    </row>
    <row r="97" spans="1:15" ht="25.5" customHeight="1" x14ac:dyDescent="0.25">
      <c r="A97" s="1882" t="s">
        <v>18</v>
      </c>
      <c r="B97" s="1882"/>
      <c r="C97" s="1882"/>
      <c r="D97" s="1883"/>
      <c r="E97" s="1883"/>
      <c r="F97" s="1883"/>
      <c r="G97" s="1883"/>
      <c r="H97" s="1883"/>
      <c r="I97" s="1883"/>
      <c r="J97" s="1883"/>
      <c r="K97" s="1883"/>
      <c r="L97" s="1883"/>
      <c r="M97" s="56"/>
      <c r="N97" s="56"/>
      <c r="O97" s="5"/>
    </row>
    <row r="98" spans="1:15" ht="25.5" customHeight="1" x14ac:dyDescent="0.25">
      <c r="A98" s="1883" t="s">
        <v>19</v>
      </c>
      <c r="B98" s="1883"/>
      <c r="C98" s="1883"/>
      <c r="D98" s="1883"/>
      <c r="E98" s="1883"/>
      <c r="F98" s="1883"/>
      <c r="G98" s="1883"/>
      <c r="H98" s="1883"/>
      <c r="I98" s="1883"/>
      <c r="J98" s="1883"/>
      <c r="K98" s="1883"/>
      <c r="L98" s="1883"/>
      <c r="M98" s="56"/>
      <c r="N98" s="56"/>
      <c r="O98" s="5"/>
    </row>
    <row r="99" spans="1:15" ht="27.75" customHeight="1" x14ac:dyDescent="0.25">
      <c r="A99" s="1841" t="s">
        <v>97</v>
      </c>
      <c r="B99" s="1841"/>
      <c r="C99" s="1841"/>
      <c r="D99" s="1841"/>
      <c r="E99" s="1841"/>
      <c r="F99" s="1841"/>
      <c r="G99" s="1841"/>
      <c r="H99" s="1841"/>
      <c r="I99" s="1841"/>
      <c r="J99" s="1841"/>
      <c r="K99" s="1841"/>
      <c r="L99" s="1841"/>
      <c r="M99" s="39"/>
      <c r="N99" s="39"/>
      <c r="O99" s="5"/>
    </row>
    <row r="100" spans="1:15" ht="9.75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5"/>
    </row>
    <row r="101" spans="1:15" ht="1.5" customHeight="1" thickBo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3.5" hidden="1" thickBo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57" customHeight="1" thickBot="1" x14ac:dyDescent="0.25">
      <c r="A103" s="1791" t="s">
        <v>20</v>
      </c>
      <c r="B103" s="1842"/>
      <c r="C103" s="1793" t="s">
        <v>21</v>
      </c>
      <c r="D103" s="1790"/>
      <c r="E103" s="1790"/>
      <c r="F103" s="1790"/>
      <c r="G103" s="1790"/>
      <c r="H103" s="1792"/>
      <c r="I103" s="1847" t="s">
        <v>22</v>
      </c>
      <c r="J103" s="1787" t="s">
        <v>52</v>
      </c>
      <c r="K103" s="1789"/>
      <c r="L103" s="5"/>
      <c r="M103" s="5"/>
      <c r="N103" s="5"/>
      <c r="O103" s="5"/>
    </row>
    <row r="104" spans="1:15" ht="48.75" thickBot="1" x14ac:dyDescent="0.25">
      <c r="A104" s="1843"/>
      <c r="B104" s="1844"/>
      <c r="C104" s="1830"/>
      <c r="D104" s="1845"/>
      <c r="E104" s="1845"/>
      <c r="F104" s="1845"/>
      <c r="G104" s="1845"/>
      <c r="H104" s="1846"/>
      <c r="I104" s="1848"/>
      <c r="J104" s="1081" t="s">
        <v>193</v>
      </c>
      <c r="K104" s="1080" t="s">
        <v>194</v>
      </c>
      <c r="L104" s="5"/>
      <c r="M104" s="5"/>
      <c r="N104" s="5"/>
      <c r="O104" s="5"/>
    </row>
    <row r="105" spans="1:15" ht="37.5" customHeight="1" thickBot="1" x14ac:dyDescent="0.25">
      <c r="A105" s="1827" t="s">
        <v>192</v>
      </c>
      <c r="B105" s="1828"/>
      <c r="C105" s="1828"/>
      <c r="D105" s="1828"/>
      <c r="E105" s="1828"/>
      <c r="F105" s="1828"/>
      <c r="G105" s="1828"/>
      <c r="H105" s="1828"/>
      <c r="I105" s="1828"/>
      <c r="J105" s="1828"/>
      <c r="K105" s="1829"/>
      <c r="L105" s="5"/>
      <c r="M105" s="5"/>
      <c r="N105" s="5"/>
      <c r="O105" s="5"/>
    </row>
    <row r="106" spans="1:15" ht="41.25" customHeight="1" thickBot="1" x14ac:dyDescent="0.25">
      <c r="A106" s="1983" t="s">
        <v>48</v>
      </c>
      <c r="B106" s="1984"/>
      <c r="C106" s="1985" t="s">
        <v>91</v>
      </c>
      <c r="D106" s="1985"/>
      <c r="E106" s="1985"/>
      <c r="F106" s="1985"/>
      <c r="G106" s="1985"/>
      <c r="H106" s="1986"/>
      <c r="I106" s="1248">
        <v>2</v>
      </c>
      <c r="J106" s="1255">
        <v>1640</v>
      </c>
      <c r="K106" s="1251"/>
      <c r="L106" s="5"/>
      <c r="M106" s="5"/>
      <c r="N106" s="5"/>
      <c r="O106" s="5"/>
    </row>
    <row r="107" spans="1:15" ht="47.25" customHeight="1" thickBot="1" x14ac:dyDescent="0.25">
      <c r="A107" s="1980" t="s">
        <v>44</v>
      </c>
      <c r="B107" s="1981"/>
      <c r="C107" s="1982" t="s">
        <v>74</v>
      </c>
      <c r="D107" s="1982"/>
      <c r="E107" s="1982"/>
      <c r="F107" s="1982"/>
      <c r="G107" s="1982"/>
      <c r="H107" s="1904"/>
      <c r="I107" s="1249">
        <v>2</v>
      </c>
      <c r="J107" s="1256">
        <v>1900</v>
      </c>
      <c r="K107" s="1252"/>
      <c r="L107" s="5"/>
      <c r="M107" s="5"/>
      <c r="N107" s="5"/>
      <c r="O107" s="5"/>
    </row>
    <row r="108" spans="1:15" ht="47.25" customHeight="1" thickBot="1" x14ac:dyDescent="0.25">
      <c r="A108" s="1977" t="s">
        <v>28</v>
      </c>
      <c r="B108" s="1978"/>
      <c r="C108" s="1979" t="s">
        <v>75</v>
      </c>
      <c r="D108" s="1979"/>
      <c r="E108" s="1979"/>
      <c r="F108" s="1979"/>
      <c r="G108" s="1979"/>
      <c r="H108" s="1930"/>
      <c r="I108" s="1250">
        <v>1</v>
      </c>
      <c r="J108" s="1257"/>
      <c r="K108" s="1253">
        <v>2350</v>
      </c>
      <c r="L108" s="5"/>
      <c r="M108" s="5"/>
      <c r="N108" s="5"/>
      <c r="O108" s="5"/>
    </row>
    <row r="109" spans="1:15" ht="47.25" customHeight="1" thickBot="1" x14ac:dyDescent="0.25">
      <c r="A109" s="1980" t="s">
        <v>29</v>
      </c>
      <c r="B109" s="1981"/>
      <c r="C109" s="1982" t="s">
        <v>74</v>
      </c>
      <c r="D109" s="1982"/>
      <c r="E109" s="1982"/>
      <c r="F109" s="1982"/>
      <c r="G109" s="1982"/>
      <c r="H109" s="1904"/>
      <c r="I109" s="1249">
        <v>1</v>
      </c>
      <c r="J109" s="1258"/>
      <c r="K109" s="1254">
        <v>2670</v>
      </c>
      <c r="L109" s="5"/>
      <c r="M109" s="5"/>
      <c r="N109" s="5"/>
      <c r="O109" s="5"/>
    </row>
    <row r="110" spans="1:15" ht="45.75" customHeight="1" thickBot="1" x14ac:dyDescent="0.25">
      <c r="A110" s="1977" t="s">
        <v>133</v>
      </c>
      <c r="B110" s="1978"/>
      <c r="C110" s="1979" t="s">
        <v>134</v>
      </c>
      <c r="D110" s="1979"/>
      <c r="E110" s="1979"/>
      <c r="F110" s="1979"/>
      <c r="G110" s="1979"/>
      <c r="H110" s="1930"/>
      <c r="I110" s="1250"/>
      <c r="J110" s="1257"/>
      <c r="K110" s="1253">
        <v>3070</v>
      </c>
      <c r="L110" s="5"/>
      <c r="M110" s="5"/>
      <c r="N110" s="5"/>
      <c r="O110" s="5"/>
    </row>
    <row r="111" spans="1:15" ht="44.25" customHeight="1" thickBot="1" x14ac:dyDescent="0.25">
      <c r="A111" s="1980" t="s">
        <v>34</v>
      </c>
      <c r="B111" s="1981"/>
      <c r="C111" s="1982" t="s">
        <v>179</v>
      </c>
      <c r="D111" s="1982"/>
      <c r="E111" s="1982"/>
      <c r="F111" s="1982"/>
      <c r="G111" s="1982"/>
      <c r="H111" s="1904"/>
      <c r="I111" s="1249">
        <v>2</v>
      </c>
      <c r="J111" s="1256">
        <v>2600</v>
      </c>
      <c r="K111" s="1252"/>
      <c r="L111" s="5"/>
      <c r="M111" s="5"/>
      <c r="N111" s="5"/>
      <c r="O111" s="5"/>
    </row>
    <row r="112" spans="1: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" customHeight="1" x14ac:dyDescent="0.25">
      <c r="A113" s="1854" t="s">
        <v>2</v>
      </c>
      <c r="B113" s="1854"/>
      <c r="C113" s="1854"/>
      <c r="D113" s="1854"/>
      <c r="E113" s="1854"/>
      <c r="F113" s="1854"/>
      <c r="G113" s="1854"/>
      <c r="H113" s="1854"/>
      <c r="I113" s="1854"/>
      <c r="J113" s="1854"/>
      <c r="K113" s="1854"/>
      <c r="L113" s="1854"/>
      <c r="M113" s="5"/>
      <c r="N113" s="5"/>
      <c r="O113" s="5"/>
    </row>
    <row r="114" spans="1:15" ht="27.75" customHeight="1" x14ac:dyDescent="0.25">
      <c r="A114" s="1855" t="s">
        <v>98</v>
      </c>
      <c r="B114" s="1855"/>
      <c r="C114" s="1855"/>
      <c r="D114" s="1855"/>
      <c r="E114" s="1855"/>
      <c r="F114" s="1855"/>
      <c r="G114" s="1855"/>
      <c r="H114" s="1855"/>
      <c r="I114" s="1855"/>
      <c r="J114" s="1855"/>
      <c r="K114" s="1855"/>
      <c r="L114" s="1855"/>
      <c r="M114" s="5"/>
      <c r="N114" s="5"/>
      <c r="O114" s="5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5"/>
      <c r="L115" s="15"/>
      <c r="M115" s="5"/>
      <c r="N115" s="5"/>
      <c r="O115" s="5"/>
    </row>
    <row r="116" spans="1:15" ht="26.25" customHeight="1" x14ac:dyDescent="0.25">
      <c r="A116" s="8"/>
      <c r="B116" s="8" t="s">
        <v>221</v>
      </c>
      <c r="C116" s="8"/>
      <c r="D116" s="7"/>
      <c r="E116" s="7"/>
      <c r="F116" s="7"/>
      <c r="G116" s="7"/>
      <c r="H116" s="7"/>
      <c r="I116" s="7"/>
      <c r="J116" s="7"/>
      <c r="K116" s="5"/>
      <c r="L116" s="5"/>
      <c r="M116" s="5"/>
      <c r="N116" s="5"/>
      <c r="O116" s="5"/>
    </row>
    <row r="117" spans="1:15" ht="26.25" customHeight="1" x14ac:dyDescent="0.25">
      <c r="A117" s="8"/>
      <c r="B117" s="8" t="s">
        <v>220</v>
      </c>
      <c r="C117" s="8"/>
      <c r="D117" s="7"/>
      <c r="E117" s="7"/>
      <c r="F117" s="7"/>
      <c r="G117" s="7"/>
      <c r="H117" s="7"/>
      <c r="I117" s="7"/>
      <c r="J117" s="7"/>
      <c r="K117" s="5"/>
      <c r="L117" s="5"/>
      <c r="M117" s="5"/>
      <c r="N117" s="5"/>
      <c r="O117" s="5"/>
    </row>
    <row r="118" spans="1: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</sheetData>
  <mergeCells count="106">
    <mergeCell ref="A7:L7"/>
    <mergeCell ref="A8:L8"/>
    <mergeCell ref="A9:L9"/>
    <mergeCell ref="D11:F11"/>
    <mergeCell ref="G11:H11"/>
    <mergeCell ref="C11:C12"/>
    <mergeCell ref="B11:B12"/>
    <mergeCell ref="A11:A12"/>
    <mergeCell ref="I11:J11"/>
    <mergeCell ref="K11:L11"/>
    <mergeCell ref="A14:N14"/>
    <mergeCell ref="A42:L42"/>
    <mergeCell ref="M11:N11"/>
    <mergeCell ref="G27:H27"/>
    <mergeCell ref="D27:F27"/>
    <mergeCell ref="K27:L27"/>
    <mergeCell ref="A27:A28"/>
    <mergeCell ref="B27:B28"/>
    <mergeCell ref="C27:C28"/>
    <mergeCell ref="I27:J27"/>
    <mergeCell ref="A13:N13"/>
    <mergeCell ref="I17:J17"/>
    <mergeCell ref="M17:N17"/>
    <mergeCell ref="K17:L17"/>
    <mergeCell ref="M27:N27"/>
    <mergeCell ref="A37:L37"/>
    <mergeCell ref="C17:C18"/>
    <mergeCell ref="A24:L24"/>
    <mergeCell ref="D17:F17"/>
    <mergeCell ref="A17:A18"/>
    <mergeCell ref="B17:B18"/>
    <mergeCell ref="A15:N15"/>
    <mergeCell ref="A96:L96"/>
    <mergeCell ref="A88:L88"/>
    <mergeCell ref="I103:I104"/>
    <mergeCell ref="A78:L78"/>
    <mergeCell ref="A90:L90"/>
    <mergeCell ref="A79:L79"/>
    <mergeCell ref="A87:L87"/>
    <mergeCell ref="B82:L82"/>
    <mergeCell ref="G17:H17"/>
    <mergeCell ref="A29:N29"/>
    <mergeCell ref="B83:L83"/>
    <mergeCell ref="A89:L89"/>
    <mergeCell ref="B46:B47"/>
    <mergeCell ref="M54:N54"/>
    <mergeCell ref="A54:A55"/>
    <mergeCell ref="B54:B55"/>
    <mergeCell ref="C46:C47"/>
    <mergeCell ref="D46:F46"/>
    <mergeCell ref="A44:N44"/>
    <mergeCell ref="M46:N46"/>
    <mergeCell ref="K46:L46"/>
    <mergeCell ref="A46:A47"/>
    <mergeCell ref="A43:N43"/>
    <mergeCell ref="G46:H46"/>
    <mergeCell ref="I46:J46"/>
    <mergeCell ref="I54:J54"/>
    <mergeCell ref="K54:L54"/>
    <mergeCell ref="A49:N49"/>
    <mergeCell ref="G54:H54"/>
    <mergeCell ref="A95:L95"/>
    <mergeCell ref="B80:L80"/>
    <mergeCell ref="B81:L81"/>
    <mergeCell ref="A91:L91"/>
    <mergeCell ref="C54:C55"/>
    <mergeCell ref="D54:F54"/>
    <mergeCell ref="D62:F62"/>
    <mergeCell ref="G62:H62"/>
    <mergeCell ref="A61:L61"/>
    <mergeCell ref="A48:N48"/>
    <mergeCell ref="A108:B108"/>
    <mergeCell ref="C108:H108"/>
    <mergeCell ref="C106:H106"/>
    <mergeCell ref="A109:B109"/>
    <mergeCell ref="A107:B107"/>
    <mergeCell ref="C107:H107"/>
    <mergeCell ref="A99:L99"/>
    <mergeCell ref="A103:B104"/>
    <mergeCell ref="A97:L97"/>
    <mergeCell ref="A98:L98"/>
    <mergeCell ref="J103:K103"/>
    <mergeCell ref="A114:L114"/>
    <mergeCell ref="A110:B110"/>
    <mergeCell ref="C110:H110"/>
    <mergeCell ref="A111:B111"/>
    <mergeCell ref="C111:H111"/>
    <mergeCell ref="A113:L113"/>
    <mergeCell ref="A92:L92"/>
    <mergeCell ref="C103:H104"/>
    <mergeCell ref="A62:A63"/>
    <mergeCell ref="B62:B63"/>
    <mergeCell ref="K62:L62"/>
    <mergeCell ref="A71:L71"/>
    <mergeCell ref="I62:J62"/>
    <mergeCell ref="A73:L73"/>
    <mergeCell ref="A66:N66"/>
    <mergeCell ref="C62:C63"/>
    <mergeCell ref="A94:L94"/>
    <mergeCell ref="B84:L84"/>
    <mergeCell ref="A93:L93"/>
    <mergeCell ref="B85:L85"/>
    <mergeCell ref="M62:N62"/>
    <mergeCell ref="C109:H109"/>
    <mergeCell ref="A105:K105"/>
    <mergeCell ref="A106:B106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opLeftCell="A49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213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229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40" t="s">
        <v>20</v>
      </c>
      <c r="B13" s="42" t="s">
        <v>21</v>
      </c>
      <c r="C13" s="521" t="s">
        <v>22</v>
      </c>
      <c r="D13" s="1877" t="s">
        <v>52</v>
      </c>
      <c r="E13" s="1788"/>
      <c r="F13" s="1876"/>
      <c r="G13" s="1793" t="s">
        <v>84</v>
      </c>
      <c r="H13" s="1842"/>
      <c r="I13" s="1793" t="s">
        <v>162</v>
      </c>
      <c r="J13" s="1842"/>
      <c r="K13" s="1793" t="s">
        <v>163</v>
      </c>
      <c r="L13" s="1792"/>
      <c r="M13" s="1793" t="s">
        <v>180</v>
      </c>
      <c r="N13" s="1792"/>
    </row>
    <row r="14" spans="1:14" ht="101.25" customHeight="1" thickBot="1" x14ac:dyDescent="0.25">
      <c r="A14" s="41"/>
      <c r="B14" s="43"/>
      <c r="C14" s="44"/>
      <c r="D14" s="22" t="s">
        <v>27</v>
      </c>
      <c r="E14" s="23" t="s">
        <v>26</v>
      </c>
      <c r="F14" s="24" t="s">
        <v>181</v>
      </c>
      <c r="G14" s="22" t="s">
        <v>23</v>
      </c>
      <c r="H14" s="24" t="s">
        <v>164</v>
      </c>
      <c r="I14" s="22" t="s">
        <v>23</v>
      </c>
      <c r="J14" s="24" t="s">
        <v>164</v>
      </c>
      <c r="K14" s="22" t="s">
        <v>23</v>
      </c>
      <c r="L14" s="24" t="s">
        <v>164</v>
      </c>
      <c r="M14" s="22" t="s">
        <v>23</v>
      </c>
      <c r="N14" s="24" t="s">
        <v>164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9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886" t="s">
        <v>30</v>
      </c>
      <c r="B17" s="1887"/>
      <c r="C17" s="1887"/>
      <c r="D17" s="1887"/>
      <c r="E17" s="1887"/>
      <c r="F17" s="1887"/>
      <c r="G17" s="1887"/>
      <c r="H17" s="1887"/>
      <c r="I17" s="1887"/>
      <c r="J17" s="1887"/>
      <c r="K17" s="1887"/>
      <c r="L17" s="1887"/>
      <c r="M17" s="1887"/>
      <c r="N17" s="1888"/>
    </row>
    <row r="18" spans="1:14" ht="27" customHeight="1" x14ac:dyDescent="0.25">
      <c r="A18" s="81"/>
      <c r="B18" s="82"/>
      <c r="C18" s="82"/>
      <c r="D18" s="81"/>
      <c r="E18" s="82"/>
      <c r="F18" s="83"/>
      <c r="G18" s="82"/>
      <c r="H18" s="82"/>
      <c r="I18" s="81"/>
      <c r="J18" s="83"/>
      <c r="K18" s="82"/>
      <c r="L18" s="82"/>
      <c r="M18" s="607"/>
      <c r="N18" s="608"/>
    </row>
    <row r="19" spans="1:14" ht="12.6" customHeight="1" x14ac:dyDescent="0.25">
      <c r="A19" s="175"/>
      <c r="B19" s="18"/>
      <c r="C19" s="221"/>
      <c r="D19" s="794">
        <v>3350</v>
      </c>
      <c r="E19" s="570">
        <v>4520</v>
      </c>
      <c r="F19" s="795">
        <v>2600</v>
      </c>
      <c r="G19" s="788">
        <v>2710</v>
      </c>
      <c r="H19" s="799">
        <v>2080</v>
      </c>
      <c r="I19" s="803">
        <v>2950</v>
      </c>
      <c r="J19" s="795">
        <v>2210</v>
      </c>
      <c r="K19" s="788">
        <v>2980</v>
      </c>
      <c r="L19" s="799">
        <v>2240</v>
      </c>
      <c r="M19" s="803">
        <v>3170</v>
      </c>
      <c r="N19" s="795">
        <v>2410</v>
      </c>
    </row>
    <row r="20" spans="1:14" ht="14.45" customHeight="1" thickBot="1" x14ac:dyDescent="0.3">
      <c r="A20" s="351"/>
      <c r="B20" s="90"/>
      <c r="C20" s="635"/>
      <c r="D20" s="860">
        <f>D19-980+20</f>
        <v>2390</v>
      </c>
      <c r="E20" s="861">
        <f>E19-980+20</f>
        <v>3560</v>
      </c>
      <c r="F20" s="861">
        <f>F19-980+20</f>
        <v>1640</v>
      </c>
      <c r="G20" s="862">
        <f t="shared" ref="G20:L20" si="0">G19-830+20</f>
        <v>1900</v>
      </c>
      <c r="H20" s="602">
        <f t="shared" si="0"/>
        <v>1270</v>
      </c>
      <c r="I20" s="863">
        <f t="shared" si="0"/>
        <v>2140</v>
      </c>
      <c r="J20" s="864">
        <f t="shared" si="0"/>
        <v>1400</v>
      </c>
      <c r="K20" s="862">
        <f t="shared" si="0"/>
        <v>2170</v>
      </c>
      <c r="L20" s="602">
        <f t="shared" si="0"/>
        <v>1430</v>
      </c>
      <c r="M20" s="870">
        <f>M19-980+20</f>
        <v>2210</v>
      </c>
      <c r="N20" s="864">
        <f>N19-980+20</f>
        <v>1450</v>
      </c>
    </row>
    <row r="21" spans="1:14" ht="58.15" customHeight="1" thickBot="1" x14ac:dyDescent="0.25">
      <c r="A21" s="531" t="s">
        <v>78</v>
      </c>
      <c r="B21" s="535" t="s">
        <v>87</v>
      </c>
      <c r="C21" s="636">
        <v>2</v>
      </c>
      <c r="D21" s="634">
        <v>2390</v>
      </c>
      <c r="E21" s="533">
        <v>3560</v>
      </c>
      <c r="F21" s="643">
        <v>1640</v>
      </c>
      <c r="G21" s="629">
        <v>1900</v>
      </c>
      <c r="H21" s="543">
        <v>1270</v>
      </c>
      <c r="I21" s="634">
        <v>2140</v>
      </c>
      <c r="J21" s="536">
        <v>1400</v>
      </c>
      <c r="K21" s="629">
        <v>2170</v>
      </c>
      <c r="L21" s="534">
        <v>1430</v>
      </c>
      <c r="M21" s="611">
        <v>2210</v>
      </c>
      <c r="N21" s="1041">
        <v>1450</v>
      </c>
    </row>
    <row r="22" spans="1:14" ht="12.6" customHeight="1" x14ac:dyDescent="0.25">
      <c r="A22" s="522"/>
      <c r="B22" s="20"/>
      <c r="C22" s="539"/>
      <c r="D22" s="1028">
        <v>3570</v>
      </c>
      <c r="E22" s="1029">
        <v>4820</v>
      </c>
      <c r="F22" s="795">
        <v>2600</v>
      </c>
      <c r="G22" s="1031">
        <v>2900</v>
      </c>
      <c r="H22" s="799">
        <v>2080</v>
      </c>
      <c r="I22" s="1028">
        <v>3150</v>
      </c>
      <c r="J22" s="795">
        <v>2210</v>
      </c>
      <c r="K22" s="1031">
        <v>3180</v>
      </c>
      <c r="L22" s="799">
        <v>2240</v>
      </c>
      <c r="M22" s="1033">
        <v>3370</v>
      </c>
      <c r="N22" s="795">
        <v>2410</v>
      </c>
    </row>
    <row r="23" spans="1:14" ht="15" customHeight="1" thickBot="1" x14ac:dyDescent="0.3">
      <c r="A23" s="523"/>
      <c r="B23" s="90"/>
      <c r="C23" s="635"/>
      <c r="D23" s="860">
        <f>D22-980+20</f>
        <v>2610</v>
      </c>
      <c r="E23" s="861">
        <f>E22-980+20</f>
        <v>3860</v>
      </c>
      <c r="F23" s="861">
        <f>F22-980+20</f>
        <v>1640</v>
      </c>
      <c r="G23" s="862">
        <f t="shared" ref="G23:L23" si="1">G22-830+20</f>
        <v>2090</v>
      </c>
      <c r="H23" s="602">
        <f t="shared" si="1"/>
        <v>1270</v>
      </c>
      <c r="I23" s="863">
        <f t="shared" si="1"/>
        <v>2340</v>
      </c>
      <c r="J23" s="864">
        <f t="shared" si="1"/>
        <v>1400</v>
      </c>
      <c r="K23" s="862">
        <f t="shared" si="1"/>
        <v>2370</v>
      </c>
      <c r="L23" s="602">
        <f t="shared" si="1"/>
        <v>1430</v>
      </c>
      <c r="M23" s="870">
        <f>M22-980+20</f>
        <v>2410</v>
      </c>
      <c r="N23" s="864">
        <f>N22-980+20</f>
        <v>1450</v>
      </c>
    </row>
    <row r="24" spans="1:14" ht="55.9" customHeight="1" thickBot="1" x14ac:dyDescent="0.25">
      <c r="A24" s="531" t="s">
        <v>44</v>
      </c>
      <c r="B24" s="532" t="s">
        <v>88</v>
      </c>
      <c r="C24" s="636">
        <v>2</v>
      </c>
      <c r="D24" s="634">
        <v>2610</v>
      </c>
      <c r="E24" s="533">
        <v>3860</v>
      </c>
      <c r="F24" s="643">
        <v>1640</v>
      </c>
      <c r="G24" s="629">
        <v>2090</v>
      </c>
      <c r="H24" s="543">
        <v>1270</v>
      </c>
      <c r="I24" s="634">
        <v>2340</v>
      </c>
      <c r="J24" s="536">
        <v>1400</v>
      </c>
      <c r="K24" s="629">
        <v>2370</v>
      </c>
      <c r="L24" s="534">
        <v>1430</v>
      </c>
      <c r="M24" s="1040">
        <v>2410</v>
      </c>
      <c r="N24" s="1041">
        <v>1450</v>
      </c>
    </row>
    <row r="25" spans="1:14" ht="12.6" customHeight="1" x14ac:dyDescent="0.25">
      <c r="A25" s="522"/>
      <c r="B25" s="20"/>
      <c r="C25" s="539"/>
      <c r="D25" s="1197"/>
      <c r="E25" s="1198">
        <v>3950</v>
      </c>
      <c r="F25" s="795">
        <v>2600</v>
      </c>
      <c r="G25" s="788"/>
      <c r="H25" s="799">
        <v>2080</v>
      </c>
      <c r="I25" s="803"/>
      <c r="J25" s="795">
        <v>2210</v>
      </c>
      <c r="K25" s="788"/>
      <c r="L25" s="799">
        <v>2240</v>
      </c>
      <c r="M25" s="803"/>
      <c r="N25" s="795">
        <v>2410</v>
      </c>
    </row>
    <row r="26" spans="1:14" ht="12.6" customHeight="1" thickBot="1" x14ac:dyDescent="0.3">
      <c r="A26" s="523"/>
      <c r="B26" s="90"/>
      <c r="C26" s="635"/>
      <c r="D26" s="860"/>
      <c r="E26" s="356">
        <f>E25-980+20</f>
        <v>2990</v>
      </c>
      <c r="F26" s="861">
        <f>F25-980+20</f>
        <v>1640</v>
      </c>
      <c r="G26" s="862"/>
      <c r="H26" s="602">
        <f>H25-830+20</f>
        <v>1270</v>
      </c>
      <c r="I26" s="863"/>
      <c r="J26" s="864">
        <f>J25-830+20</f>
        <v>1400</v>
      </c>
      <c r="K26" s="862"/>
      <c r="L26" s="602">
        <f>L25-830+20</f>
        <v>1430</v>
      </c>
      <c r="M26" s="616"/>
      <c r="N26" s="864">
        <f>N25-980+20</f>
        <v>1450</v>
      </c>
    </row>
    <row r="27" spans="1:14" ht="56.45" customHeight="1" thickBot="1" x14ac:dyDescent="0.25">
      <c r="A27" s="531" t="s">
        <v>28</v>
      </c>
      <c r="B27" s="532" t="s">
        <v>59</v>
      </c>
      <c r="C27" s="636">
        <v>1</v>
      </c>
      <c r="D27" s="634"/>
      <c r="E27" s="533">
        <v>2990</v>
      </c>
      <c r="F27" s="643">
        <v>1640</v>
      </c>
      <c r="G27" s="629"/>
      <c r="H27" s="543">
        <v>1270</v>
      </c>
      <c r="I27" s="634"/>
      <c r="J27" s="536">
        <v>1400</v>
      </c>
      <c r="K27" s="629"/>
      <c r="L27" s="534">
        <v>1430</v>
      </c>
      <c r="M27" s="617"/>
      <c r="N27" s="1041">
        <v>1450</v>
      </c>
    </row>
    <row r="28" spans="1:14" ht="15" customHeight="1" x14ac:dyDescent="0.25">
      <c r="A28" s="522"/>
      <c r="B28" s="20"/>
      <c r="C28" s="539"/>
      <c r="D28" s="1199"/>
      <c r="E28" s="570">
        <v>4220</v>
      </c>
      <c r="F28" s="795">
        <v>2600</v>
      </c>
      <c r="G28" s="788"/>
      <c r="H28" s="799">
        <v>2080</v>
      </c>
      <c r="I28" s="803"/>
      <c r="J28" s="795">
        <v>2210</v>
      </c>
      <c r="K28" s="788"/>
      <c r="L28" s="799">
        <v>2240</v>
      </c>
      <c r="M28" s="803"/>
      <c r="N28" s="795">
        <v>2410</v>
      </c>
    </row>
    <row r="29" spans="1:14" ht="15" customHeight="1" thickBot="1" x14ac:dyDescent="0.3">
      <c r="A29" s="523"/>
      <c r="B29" s="90"/>
      <c r="C29" s="635"/>
      <c r="D29" s="860"/>
      <c r="E29" s="356">
        <f>E28-980+20</f>
        <v>3260</v>
      </c>
      <c r="F29" s="861">
        <f>F28-980+20</f>
        <v>1640</v>
      </c>
      <c r="G29" s="866"/>
      <c r="H29" s="602">
        <f>H28-830+20</f>
        <v>1270</v>
      </c>
      <c r="I29" s="192"/>
      <c r="J29" s="864">
        <f>J28-830+20</f>
        <v>1400</v>
      </c>
      <c r="K29" s="862"/>
      <c r="L29" s="602">
        <f>L28-830+20</f>
        <v>1430</v>
      </c>
      <c r="M29" s="616"/>
      <c r="N29" s="864">
        <f>N28-980+20</f>
        <v>1450</v>
      </c>
    </row>
    <row r="30" spans="1:14" ht="44.45" customHeight="1" thickBot="1" x14ac:dyDescent="0.25">
      <c r="A30" s="531" t="s">
        <v>29</v>
      </c>
      <c r="B30" s="532" t="s">
        <v>60</v>
      </c>
      <c r="C30" s="636">
        <v>1</v>
      </c>
      <c r="D30" s="648"/>
      <c r="E30" s="533">
        <v>3260</v>
      </c>
      <c r="F30" s="643">
        <v>1640</v>
      </c>
      <c r="G30" s="629"/>
      <c r="H30" s="543">
        <v>1270</v>
      </c>
      <c r="I30" s="634"/>
      <c r="J30" s="536">
        <v>1400</v>
      </c>
      <c r="K30" s="629"/>
      <c r="L30" s="534">
        <v>1430</v>
      </c>
      <c r="M30" s="617"/>
      <c r="N30" s="1041">
        <v>1450</v>
      </c>
    </row>
    <row r="31" spans="1:14" ht="13.9" customHeight="1" x14ac:dyDescent="0.25">
      <c r="A31" s="522"/>
      <c r="B31" s="20"/>
      <c r="C31" s="539"/>
      <c r="D31" s="1200"/>
      <c r="E31" s="796">
        <v>4560</v>
      </c>
      <c r="F31" s="795">
        <v>2600</v>
      </c>
      <c r="G31" s="788"/>
      <c r="H31" s="799">
        <v>2080</v>
      </c>
      <c r="I31" s="803"/>
      <c r="J31" s="795">
        <v>2210</v>
      </c>
      <c r="K31" s="788"/>
      <c r="L31" s="799">
        <v>2240</v>
      </c>
      <c r="M31" s="803"/>
      <c r="N31" s="795">
        <v>2410</v>
      </c>
    </row>
    <row r="32" spans="1:14" ht="13.9" customHeight="1" thickBot="1" x14ac:dyDescent="0.3">
      <c r="A32" s="523"/>
      <c r="B32" s="90"/>
      <c r="C32" s="635"/>
      <c r="D32" s="189"/>
      <c r="E32" s="356">
        <f>E31-980+20</f>
        <v>3600</v>
      </c>
      <c r="F32" s="861">
        <f>F31-980+20</f>
        <v>1640</v>
      </c>
      <c r="G32" s="638"/>
      <c r="H32" s="602">
        <f>H31-830+20</f>
        <v>1270</v>
      </c>
      <c r="I32" s="192"/>
      <c r="J32" s="864">
        <f>J31-830+20</f>
        <v>1400</v>
      </c>
      <c r="K32" s="862"/>
      <c r="L32" s="602">
        <f>L31-830+20</f>
        <v>1430</v>
      </c>
      <c r="M32" s="616"/>
      <c r="N32" s="864">
        <f>N31-980+20</f>
        <v>1450</v>
      </c>
    </row>
    <row r="33" spans="1:14" ht="63.75" customHeight="1" thickBot="1" x14ac:dyDescent="0.25">
      <c r="A33" s="540" t="s">
        <v>133</v>
      </c>
      <c r="B33" s="546" t="s">
        <v>134</v>
      </c>
      <c r="C33" s="534">
        <v>1</v>
      </c>
      <c r="D33" s="650"/>
      <c r="E33" s="544">
        <v>3600</v>
      </c>
      <c r="F33" s="643">
        <v>1640</v>
      </c>
      <c r="G33" s="639"/>
      <c r="H33" s="543">
        <v>1270</v>
      </c>
      <c r="I33" s="634"/>
      <c r="J33" s="536">
        <v>1400</v>
      </c>
      <c r="K33" s="629"/>
      <c r="L33" s="534">
        <v>1430</v>
      </c>
      <c r="M33" s="617"/>
      <c r="N33" s="1041">
        <v>1450</v>
      </c>
    </row>
    <row r="34" spans="1:14" ht="15" customHeight="1" x14ac:dyDescent="0.25">
      <c r="A34" s="522"/>
      <c r="B34" s="20"/>
      <c r="C34" s="539"/>
      <c r="D34" s="1200"/>
      <c r="E34" s="1028">
        <v>3570</v>
      </c>
      <c r="F34" s="1047"/>
      <c r="G34" s="633"/>
      <c r="H34" s="606"/>
      <c r="I34" s="620"/>
      <c r="J34" s="621"/>
      <c r="K34" s="633"/>
      <c r="L34" s="606"/>
      <c r="M34" s="620"/>
      <c r="N34" s="621"/>
    </row>
    <row r="35" spans="1:14" ht="14.45" customHeight="1" thickBot="1" x14ac:dyDescent="0.3">
      <c r="A35" s="523"/>
      <c r="B35" s="90"/>
      <c r="C35" s="635"/>
      <c r="D35" s="189"/>
      <c r="E35" s="356">
        <f>E34-980+20</f>
        <v>2610</v>
      </c>
      <c r="F35" s="861"/>
      <c r="G35" s="862"/>
      <c r="H35" s="602"/>
      <c r="I35" s="863"/>
      <c r="J35" s="864"/>
      <c r="K35" s="862"/>
      <c r="L35" s="602"/>
      <c r="M35" s="863"/>
      <c r="N35" s="864"/>
    </row>
    <row r="36" spans="1:14" ht="93.75" customHeight="1" thickBot="1" x14ac:dyDescent="0.25">
      <c r="A36" s="531" t="s">
        <v>203</v>
      </c>
      <c r="B36" s="546" t="s">
        <v>61</v>
      </c>
      <c r="C36" s="543">
        <v>1</v>
      </c>
      <c r="D36" s="634"/>
      <c r="E36" s="533">
        <v>2610</v>
      </c>
      <c r="F36" s="643"/>
      <c r="G36" s="629"/>
      <c r="H36" s="543"/>
      <c r="I36" s="634"/>
      <c r="J36" s="536"/>
      <c r="K36" s="629"/>
      <c r="L36" s="534"/>
      <c r="M36" s="611"/>
      <c r="N36" s="536"/>
    </row>
    <row r="37" spans="1:14" ht="21" customHeight="1" thickBot="1" x14ac:dyDescent="0.3">
      <c r="A37" s="1889" t="s">
        <v>54</v>
      </c>
      <c r="B37" s="1890"/>
      <c r="C37" s="1890"/>
      <c r="D37" s="1890"/>
      <c r="E37" s="1890"/>
      <c r="F37" s="1890"/>
      <c r="G37" s="1890"/>
      <c r="H37" s="1890"/>
      <c r="I37" s="1890"/>
      <c r="J37" s="1890"/>
      <c r="K37" s="1890"/>
      <c r="L37" s="1891"/>
      <c r="M37" s="696"/>
      <c r="N37" s="697"/>
    </row>
    <row r="38" spans="1:14" ht="12" customHeight="1" x14ac:dyDescent="0.25">
      <c r="A38" s="698"/>
      <c r="B38" s="437"/>
      <c r="C38" s="699"/>
      <c r="D38" s="1026">
        <v>4160</v>
      </c>
      <c r="E38" s="1027">
        <v>5830</v>
      </c>
      <c r="F38" s="795">
        <v>2600</v>
      </c>
      <c r="G38" s="788">
        <v>3370</v>
      </c>
      <c r="H38" s="799">
        <v>2080</v>
      </c>
      <c r="I38" s="794">
        <v>3660</v>
      </c>
      <c r="J38" s="795">
        <v>2210</v>
      </c>
      <c r="K38" s="788">
        <v>3700</v>
      </c>
      <c r="L38" s="799">
        <v>2240</v>
      </c>
      <c r="M38" s="803">
        <v>3950</v>
      </c>
      <c r="N38" s="795">
        <v>2410</v>
      </c>
    </row>
    <row r="39" spans="1:14" ht="11.45" customHeight="1" x14ac:dyDescent="0.25">
      <c r="A39" s="703"/>
      <c r="B39" s="169"/>
      <c r="C39" s="668"/>
      <c r="D39" s="868">
        <f>(D38-980+20)</f>
        <v>3200</v>
      </c>
      <c r="E39" s="1194">
        <f>E38-980+20</f>
        <v>4870</v>
      </c>
      <c r="F39" s="1194">
        <f>F38-980+20</f>
        <v>1640</v>
      </c>
      <c r="G39" s="1195">
        <f t="shared" ref="G39:L39" si="2">G38-830+20</f>
        <v>2560</v>
      </c>
      <c r="H39" s="1195">
        <f t="shared" si="2"/>
        <v>1270</v>
      </c>
      <c r="I39" s="1195">
        <f t="shared" si="2"/>
        <v>2850</v>
      </c>
      <c r="J39" s="1195">
        <f t="shared" si="2"/>
        <v>1400</v>
      </c>
      <c r="K39" s="1195">
        <f t="shared" si="2"/>
        <v>2890</v>
      </c>
      <c r="L39" s="1195">
        <f t="shared" si="2"/>
        <v>1430</v>
      </c>
      <c r="M39" s="1196">
        <f>M38-980+20</f>
        <v>2990</v>
      </c>
      <c r="N39" s="864">
        <f>N38-980+20</f>
        <v>1450</v>
      </c>
    </row>
    <row r="40" spans="1:14" ht="16.149999999999999" customHeight="1" thickBot="1" x14ac:dyDescent="0.3">
      <c r="A40" s="704"/>
      <c r="B40" s="392"/>
      <c r="C40" s="669"/>
      <c r="D40" s="661">
        <v>3200</v>
      </c>
      <c r="E40" s="396">
        <v>4870</v>
      </c>
      <c r="F40" s="686">
        <v>1640</v>
      </c>
      <c r="G40" s="679">
        <v>2560</v>
      </c>
      <c r="H40" s="651">
        <v>1270</v>
      </c>
      <c r="I40" s="661">
        <v>2850</v>
      </c>
      <c r="J40" s="662">
        <v>1400</v>
      </c>
      <c r="K40" s="654">
        <v>2890</v>
      </c>
      <c r="L40" s="397">
        <v>1430</v>
      </c>
      <c r="M40" s="616">
        <v>2990</v>
      </c>
      <c r="N40" s="622">
        <v>1450</v>
      </c>
    </row>
    <row r="41" spans="1:14" ht="66.599999999999994" customHeight="1" thickBot="1" x14ac:dyDescent="0.3">
      <c r="A41" s="531" t="s">
        <v>79</v>
      </c>
      <c r="B41" s="532" t="s">
        <v>166</v>
      </c>
      <c r="C41" s="670">
        <v>2</v>
      </c>
      <c r="D41" s="663">
        <v>3200</v>
      </c>
      <c r="E41" s="542">
        <v>4870</v>
      </c>
      <c r="F41" s="643">
        <v>1640</v>
      </c>
      <c r="G41" s="629">
        <v>2560</v>
      </c>
      <c r="H41" s="543">
        <v>1270</v>
      </c>
      <c r="I41" s="663">
        <v>2850</v>
      </c>
      <c r="J41" s="536">
        <v>1400</v>
      </c>
      <c r="K41" s="655">
        <v>2890</v>
      </c>
      <c r="L41" s="534">
        <v>1430</v>
      </c>
      <c r="M41" s="611">
        <v>2990</v>
      </c>
      <c r="N41" s="1041">
        <v>1450</v>
      </c>
    </row>
    <row r="42" spans="1:14" ht="16.149999999999999" customHeight="1" x14ac:dyDescent="0.25">
      <c r="A42" s="705"/>
      <c r="B42" s="20"/>
      <c r="C42" s="671"/>
      <c r="D42" s="794">
        <v>4350</v>
      </c>
      <c r="E42" s="570">
        <v>6100</v>
      </c>
      <c r="F42" s="795">
        <v>2600</v>
      </c>
      <c r="G42" s="788">
        <v>3530</v>
      </c>
      <c r="H42" s="799">
        <v>2080</v>
      </c>
      <c r="I42" s="796">
        <v>3830</v>
      </c>
      <c r="J42" s="795">
        <v>2210</v>
      </c>
      <c r="K42" s="788">
        <v>3880</v>
      </c>
      <c r="L42" s="799">
        <v>2240</v>
      </c>
      <c r="M42" s="803">
        <v>4140</v>
      </c>
      <c r="N42" s="795">
        <v>2410</v>
      </c>
    </row>
    <row r="43" spans="1:14" ht="13.9" customHeight="1" x14ac:dyDescent="0.25">
      <c r="A43" s="706"/>
      <c r="B43" s="18"/>
      <c r="C43" s="672"/>
      <c r="D43" s="873">
        <f>(D42-980+20)</f>
        <v>3390</v>
      </c>
      <c r="E43" s="1194">
        <f>E42-980+20</f>
        <v>5140</v>
      </c>
      <c r="F43" s="1194">
        <f>F42-980+20</f>
        <v>1640</v>
      </c>
      <c r="G43" s="1195">
        <f t="shared" ref="G43:L43" si="3">G42-830+20</f>
        <v>2720</v>
      </c>
      <c r="H43" s="1195">
        <f t="shared" si="3"/>
        <v>1270</v>
      </c>
      <c r="I43" s="1195">
        <f t="shared" si="3"/>
        <v>3020</v>
      </c>
      <c r="J43" s="1195">
        <f t="shared" si="3"/>
        <v>1400</v>
      </c>
      <c r="K43" s="1195">
        <f t="shared" si="3"/>
        <v>3070</v>
      </c>
      <c r="L43" s="1195">
        <f t="shared" si="3"/>
        <v>1430</v>
      </c>
      <c r="M43" s="1196">
        <f>M42-980+20</f>
        <v>3180</v>
      </c>
      <c r="N43" s="864">
        <f>N42-980+20</f>
        <v>1450</v>
      </c>
    </row>
    <row r="44" spans="1:14" ht="13.9" customHeight="1" thickBot="1" x14ac:dyDescent="0.3">
      <c r="A44" s="707"/>
      <c r="B44" s="121"/>
      <c r="C44" s="673"/>
      <c r="D44" s="688">
        <v>3390</v>
      </c>
      <c r="E44" s="396">
        <v>5140</v>
      </c>
      <c r="F44" s="686">
        <v>1640</v>
      </c>
      <c r="G44" s="679">
        <v>2720</v>
      </c>
      <c r="H44" s="651">
        <v>1270</v>
      </c>
      <c r="I44" s="661">
        <v>3020</v>
      </c>
      <c r="J44" s="662">
        <v>1400</v>
      </c>
      <c r="K44" s="654">
        <v>3070</v>
      </c>
      <c r="L44" s="397">
        <v>1430</v>
      </c>
      <c r="M44" s="616">
        <v>3180</v>
      </c>
      <c r="N44" s="622">
        <v>1450</v>
      </c>
    </row>
    <row r="45" spans="1:14" ht="64.150000000000006" customHeight="1" thickBot="1" x14ac:dyDescent="0.25">
      <c r="A45" s="531" t="s">
        <v>137</v>
      </c>
      <c r="B45" s="546" t="s">
        <v>172</v>
      </c>
      <c r="C45" s="674">
        <v>2</v>
      </c>
      <c r="D45" s="1108">
        <v>3390</v>
      </c>
      <c r="E45" s="1109">
        <v>5140</v>
      </c>
      <c r="F45" s="643">
        <v>1640</v>
      </c>
      <c r="G45" s="629">
        <v>2720</v>
      </c>
      <c r="H45" s="543">
        <v>1270</v>
      </c>
      <c r="I45" s="663">
        <v>3020</v>
      </c>
      <c r="J45" s="536">
        <v>1400</v>
      </c>
      <c r="K45" s="655">
        <v>3070</v>
      </c>
      <c r="L45" s="534">
        <v>1430</v>
      </c>
      <c r="M45" s="611">
        <v>3180</v>
      </c>
      <c r="N45" s="1041">
        <v>1450</v>
      </c>
    </row>
    <row r="46" spans="1:14" ht="36" customHeight="1" x14ac:dyDescent="0.25">
      <c r="A46" s="1892" t="s">
        <v>80</v>
      </c>
      <c r="B46" s="1893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</row>
    <row r="47" spans="1:14" ht="15.6" customHeight="1" x14ac:dyDescent="0.25">
      <c r="A47" s="179"/>
      <c r="B47" s="20"/>
      <c r="C47" s="539"/>
      <c r="D47" s="794">
        <v>5340</v>
      </c>
      <c r="E47" s="570">
        <v>7480</v>
      </c>
      <c r="F47" s="822">
        <v>2940</v>
      </c>
      <c r="G47" s="1201">
        <v>4330</v>
      </c>
      <c r="H47" s="1202">
        <v>2350</v>
      </c>
      <c r="I47" s="1203">
        <v>4700</v>
      </c>
      <c r="J47" s="1204">
        <v>2500</v>
      </c>
      <c r="K47" s="1201">
        <v>4750</v>
      </c>
      <c r="L47" s="1202">
        <v>2530</v>
      </c>
      <c r="M47" s="1203">
        <v>5070</v>
      </c>
      <c r="N47" s="1204">
        <v>2640</v>
      </c>
    </row>
    <row r="48" spans="1:14" ht="14.45" customHeight="1" x14ac:dyDescent="0.25">
      <c r="A48" s="62"/>
      <c r="B48" s="18"/>
      <c r="C48" s="221"/>
      <c r="D48" s="185">
        <f>(D47-980+20)</f>
        <v>4380</v>
      </c>
      <c r="E48" s="1194">
        <f>E47-980+20</f>
        <v>6520</v>
      </c>
      <c r="F48" s="1194">
        <f>F47-980+20</f>
        <v>1980</v>
      </c>
      <c r="G48" s="1195">
        <f t="shared" ref="G48:L48" si="4">G47-830+20</f>
        <v>3520</v>
      </c>
      <c r="H48" s="1195">
        <f t="shared" si="4"/>
        <v>1540</v>
      </c>
      <c r="I48" s="1195">
        <f t="shared" si="4"/>
        <v>3890</v>
      </c>
      <c r="J48" s="1195">
        <f t="shared" si="4"/>
        <v>1690</v>
      </c>
      <c r="K48" s="1195">
        <f t="shared" si="4"/>
        <v>3940</v>
      </c>
      <c r="L48" s="1195">
        <f t="shared" si="4"/>
        <v>1720</v>
      </c>
      <c r="M48" s="1196">
        <f>M47-980+20</f>
        <v>4110</v>
      </c>
      <c r="N48" s="864">
        <f>N47-980+20</f>
        <v>1680</v>
      </c>
    </row>
    <row r="49" spans="1:14" ht="12.6" customHeight="1" thickBot="1" x14ac:dyDescent="0.3">
      <c r="A49" s="708"/>
      <c r="B49" s="121"/>
      <c r="C49" s="675"/>
      <c r="D49" s="664">
        <v>4380</v>
      </c>
      <c r="E49" s="393">
        <v>6520</v>
      </c>
      <c r="F49" s="690">
        <v>1980</v>
      </c>
      <c r="G49" s="680">
        <v>3520</v>
      </c>
      <c r="H49" s="652">
        <v>1540</v>
      </c>
      <c r="I49" s="664">
        <v>3890</v>
      </c>
      <c r="J49" s="665">
        <v>1690</v>
      </c>
      <c r="K49" s="656">
        <v>3940</v>
      </c>
      <c r="L49" s="394">
        <v>1720</v>
      </c>
      <c r="M49" s="623">
        <v>4110</v>
      </c>
      <c r="N49" s="624">
        <v>1680</v>
      </c>
    </row>
    <row r="50" spans="1:14" ht="67.5" customHeight="1" thickBot="1" x14ac:dyDescent="0.25">
      <c r="A50" s="547" t="s">
        <v>24</v>
      </c>
      <c r="B50" s="546" t="s">
        <v>173</v>
      </c>
      <c r="C50" s="541">
        <v>2</v>
      </c>
      <c r="D50" s="1113">
        <v>4380</v>
      </c>
      <c r="E50" s="1114">
        <v>6520</v>
      </c>
      <c r="F50" s="1115">
        <v>1980</v>
      </c>
      <c r="G50" s="629">
        <v>3520</v>
      </c>
      <c r="H50" s="543">
        <v>1540</v>
      </c>
      <c r="I50" s="634">
        <v>3890</v>
      </c>
      <c r="J50" s="643">
        <v>1690</v>
      </c>
      <c r="K50" s="629">
        <v>3940</v>
      </c>
      <c r="L50" s="543">
        <v>1720</v>
      </c>
      <c r="M50" s="856">
        <v>4110</v>
      </c>
      <c r="N50" s="1054">
        <v>1680</v>
      </c>
    </row>
    <row r="51" spans="1:14" ht="14.45" customHeight="1" x14ac:dyDescent="0.2">
      <c r="A51" s="709"/>
      <c r="B51" s="548"/>
      <c r="C51" s="530"/>
      <c r="D51" s="794">
        <v>5760</v>
      </c>
      <c r="E51" s="570">
        <v>8060</v>
      </c>
      <c r="F51" s="822">
        <v>3170</v>
      </c>
      <c r="G51" s="1205">
        <v>4660</v>
      </c>
      <c r="H51" s="1206">
        <v>2530</v>
      </c>
      <c r="I51" s="794">
        <v>5070</v>
      </c>
      <c r="J51" s="822">
        <v>2690</v>
      </c>
      <c r="K51" s="1205">
        <v>5120</v>
      </c>
      <c r="L51" s="1206">
        <v>2720</v>
      </c>
      <c r="M51" s="794">
        <v>5470</v>
      </c>
      <c r="N51" s="822">
        <v>2850</v>
      </c>
    </row>
    <row r="52" spans="1:14" ht="15" customHeight="1" x14ac:dyDescent="0.2">
      <c r="A52" s="710"/>
      <c r="B52" s="549"/>
      <c r="C52" s="676"/>
      <c r="D52" s="185">
        <f>(D51-980+20)</f>
        <v>4800</v>
      </c>
      <c r="E52" s="1194">
        <f>E51-980+20</f>
        <v>7100</v>
      </c>
      <c r="F52" s="1194">
        <f>F51-980+20</f>
        <v>2210</v>
      </c>
      <c r="G52" s="602">
        <f t="shared" ref="G52:L52" si="5">G51-830+20</f>
        <v>3850</v>
      </c>
      <c r="H52" s="602">
        <f t="shared" si="5"/>
        <v>1720</v>
      </c>
      <c r="I52" s="602">
        <f t="shared" si="5"/>
        <v>4260</v>
      </c>
      <c r="J52" s="602">
        <f t="shared" si="5"/>
        <v>1880</v>
      </c>
      <c r="K52" s="602">
        <f t="shared" si="5"/>
        <v>4310</v>
      </c>
      <c r="L52" s="602">
        <f t="shared" si="5"/>
        <v>1910</v>
      </c>
      <c r="M52" s="870">
        <f>M51-980+20</f>
        <v>4510</v>
      </c>
      <c r="N52" s="864">
        <f>N51-980+20</f>
        <v>1890</v>
      </c>
    </row>
    <row r="53" spans="1:14" ht="15" customHeight="1" thickBot="1" x14ac:dyDescent="0.25">
      <c r="A53" s="711"/>
      <c r="B53" s="550"/>
      <c r="C53" s="677"/>
      <c r="D53" s="664">
        <v>4800</v>
      </c>
      <c r="E53" s="393">
        <v>7100</v>
      </c>
      <c r="F53" s="690">
        <v>2210</v>
      </c>
      <c r="G53" s="680">
        <v>3850</v>
      </c>
      <c r="H53" s="652">
        <v>1720</v>
      </c>
      <c r="I53" s="664">
        <v>4260</v>
      </c>
      <c r="J53" s="665">
        <v>1880</v>
      </c>
      <c r="K53" s="656">
        <v>4310</v>
      </c>
      <c r="L53" s="394">
        <v>1910</v>
      </c>
      <c r="M53" s="771">
        <v>4510</v>
      </c>
      <c r="N53" s="624">
        <v>1890</v>
      </c>
    </row>
    <row r="54" spans="1:14" ht="65.25" customHeight="1" thickBot="1" x14ac:dyDescent="0.25">
      <c r="A54" s="551" t="s">
        <v>14</v>
      </c>
      <c r="B54" s="546" t="s">
        <v>174</v>
      </c>
      <c r="C54" s="541">
        <v>2</v>
      </c>
      <c r="D54" s="1113">
        <v>4800</v>
      </c>
      <c r="E54" s="1114">
        <v>7100</v>
      </c>
      <c r="F54" s="1115">
        <v>2210</v>
      </c>
      <c r="G54" s="629">
        <v>3850</v>
      </c>
      <c r="H54" s="543">
        <v>1720</v>
      </c>
      <c r="I54" s="634">
        <v>4260</v>
      </c>
      <c r="J54" s="643">
        <v>1880</v>
      </c>
      <c r="K54" s="629">
        <v>4310</v>
      </c>
      <c r="L54" s="543">
        <v>1910</v>
      </c>
      <c r="M54" s="856">
        <v>4510</v>
      </c>
      <c r="N54" s="1054">
        <v>1890</v>
      </c>
    </row>
    <row r="55" spans="1:14" ht="15" customHeight="1" x14ac:dyDescent="0.2">
      <c r="A55" s="712"/>
      <c r="B55" s="548"/>
      <c r="C55" s="530"/>
      <c r="D55" s="794">
        <v>6120</v>
      </c>
      <c r="E55" s="570">
        <v>8570</v>
      </c>
      <c r="F55" s="822">
        <v>3370</v>
      </c>
      <c r="G55" s="1205">
        <v>4960</v>
      </c>
      <c r="H55" s="1206">
        <v>2690</v>
      </c>
      <c r="I55" s="794">
        <v>5390</v>
      </c>
      <c r="J55" s="822">
        <v>2860</v>
      </c>
      <c r="K55" s="1205">
        <v>5450</v>
      </c>
      <c r="L55" s="1206">
        <v>2890</v>
      </c>
      <c r="M55" s="794">
        <v>5810</v>
      </c>
      <c r="N55" s="822">
        <v>3030</v>
      </c>
    </row>
    <row r="56" spans="1:14" ht="13.15" customHeight="1" thickBot="1" x14ac:dyDescent="0.25">
      <c r="A56" s="713"/>
      <c r="B56" s="549"/>
      <c r="C56" s="676"/>
      <c r="D56" s="620">
        <f>(D55-980+20)</f>
        <v>5160</v>
      </c>
      <c r="E56" s="1194">
        <f>E55-980+20</f>
        <v>7610</v>
      </c>
      <c r="F56" s="1194">
        <f>F55-980+20</f>
        <v>2410</v>
      </c>
      <c r="G56" s="602">
        <f t="shared" ref="G56:L56" si="6">G55-830+20</f>
        <v>4150</v>
      </c>
      <c r="H56" s="602">
        <f t="shared" si="6"/>
        <v>1880</v>
      </c>
      <c r="I56" s="602">
        <f t="shared" si="6"/>
        <v>4580</v>
      </c>
      <c r="J56" s="602">
        <f t="shared" si="6"/>
        <v>2050</v>
      </c>
      <c r="K56" s="602">
        <f t="shared" si="6"/>
        <v>4640</v>
      </c>
      <c r="L56" s="602">
        <f t="shared" si="6"/>
        <v>2080</v>
      </c>
      <c r="M56" s="870">
        <f>M55-980+20</f>
        <v>4850</v>
      </c>
      <c r="N56" s="864">
        <f>N55-980+20</f>
        <v>2070</v>
      </c>
    </row>
    <row r="57" spans="1:14" ht="13.15" customHeight="1" thickBot="1" x14ac:dyDescent="0.25">
      <c r="A57" s="714"/>
      <c r="B57" s="550"/>
      <c r="C57" s="677"/>
      <c r="D57" s="1055">
        <v>5160</v>
      </c>
      <c r="E57" s="1056">
        <v>7610</v>
      </c>
      <c r="F57" s="1057">
        <v>2410</v>
      </c>
      <c r="G57" s="1058">
        <v>4150</v>
      </c>
      <c r="H57" s="1059">
        <v>1880</v>
      </c>
      <c r="I57" s="1055">
        <v>4580</v>
      </c>
      <c r="J57" s="1057">
        <v>2050</v>
      </c>
      <c r="K57" s="1058">
        <v>4640</v>
      </c>
      <c r="L57" s="1059">
        <v>2080</v>
      </c>
      <c r="M57" s="1060">
        <v>4850</v>
      </c>
      <c r="N57" s="624">
        <v>2070</v>
      </c>
    </row>
    <row r="58" spans="1:14" ht="66.75" customHeight="1" thickBot="1" x14ac:dyDescent="0.25">
      <c r="A58" s="552" t="s">
        <v>145</v>
      </c>
      <c r="B58" s="546" t="s">
        <v>175</v>
      </c>
      <c r="C58" s="678">
        <v>2</v>
      </c>
      <c r="D58" s="1116">
        <v>5160</v>
      </c>
      <c r="E58" s="1117">
        <v>7610</v>
      </c>
      <c r="F58" s="1118">
        <v>2410</v>
      </c>
      <c r="G58" s="658">
        <v>4150</v>
      </c>
      <c r="H58" s="545">
        <v>1880</v>
      </c>
      <c r="I58" s="650">
        <v>4580</v>
      </c>
      <c r="J58" s="667">
        <v>2050</v>
      </c>
      <c r="K58" s="658">
        <v>4640</v>
      </c>
      <c r="L58" s="545">
        <v>2080</v>
      </c>
      <c r="M58" s="856">
        <v>4850</v>
      </c>
      <c r="N58" s="1054">
        <v>2070</v>
      </c>
    </row>
    <row r="59" spans="1:14" ht="11.45" customHeight="1" x14ac:dyDescent="0.2">
      <c r="A59" s="712"/>
      <c r="B59" s="548"/>
      <c r="C59" s="530"/>
      <c r="D59" s="794">
        <v>8430</v>
      </c>
      <c r="E59" s="570">
        <v>11800</v>
      </c>
      <c r="F59" s="822">
        <v>4640</v>
      </c>
      <c r="G59" s="1205">
        <v>6830</v>
      </c>
      <c r="H59" s="1206">
        <v>3710</v>
      </c>
      <c r="I59" s="794">
        <v>7420</v>
      </c>
      <c r="J59" s="822">
        <v>3940</v>
      </c>
      <c r="K59" s="1205">
        <v>7500</v>
      </c>
      <c r="L59" s="1206">
        <v>3990</v>
      </c>
      <c r="M59" s="794">
        <v>8010</v>
      </c>
      <c r="N59" s="822">
        <v>4170</v>
      </c>
    </row>
    <row r="60" spans="1:14" ht="11.25" customHeight="1" thickBot="1" x14ac:dyDescent="0.25">
      <c r="A60" s="713"/>
      <c r="B60" s="549"/>
      <c r="C60" s="676"/>
      <c r="D60" s="620">
        <f>(D59-980+20)</f>
        <v>7470</v>
      </c>
      <c r="E60" s="1194">
        <f>E59-980+20</f>
        <v>10840</v>
      </c>
      <c r="F60" s="1194">
        <f>F59-980+20</f>
        <v>3680</v>
      </c>
      <c r="G60" s="602">
        <f t="shared" ref="G60:L60" si="7">G59-830+20</f>
        <v>6020</v>
      </c>
      <c r="H60" s="602">
        <f t="shared" si="7"/>
        <v>2900</v>
      </c>
      <c r="I60" s="602">
        <f t="shared" si="7"/>
        <v>6610</v>
      </c>
      <c r="J60" s="602">
        <f t="shared" si="7"/>
        <v>3130</v>
      </c>
      <c r="K60" s="602">
        <f t="shared" si="7"/>
        <v>6690</v>
      </c>
      <c r="L60" s="602">
        <f t="shared" si="7"/>
        <v>3180</v>
      </c>
      <c r="M60" s="870">
        <f>M59-980+20</f>
        <v>7050</v>
      </c>
      <c r="N60" s="864">
        <f>N59-980+20</f>
        <v>3210</v>
      </c>
    </row>
    <row r="61" spans="1:14" ht="11.45" customHeight="1" thickBot="1" x14ac:dyDescent="0.25">
      <c r="A61" s="714"/>
      <c r="B61" s="550"/>
      <c r="C61" s="677"/>
      <c r="D61" s="1055">
        <v>7470</v>
      </c>
      <c r="E61" s="1056">
        <v>10840</v>
      </c>
      <c r="F61" s="1057">
        <v>3680</v>
      </c>
      <c r="G61" s="1058">
        <v>6020</v>
      </c>
      <c r="H61" s="1059">
        <v>2900</v>
      </c>
      <c r="I61" s="1055">
        <v>6610</v>
      </c>
      <c r="J61" s="1057">
        <v>3130</v>
      </c>
      <c r="K61" s="1058">
        <v>6690</v>
      </c>
      <c r="L61" s="1059">
        <v>3180</v>
      </c>
      <c r="M61" s="1061">
        <v>7050</v>
      </c>
      <c r="N61" s="1062">
        <v>3210</v>
      </c>
    </row>
    <row r="62" spans="1:14" ht="66" customHeight="1" thickBot="1" x14ac:dyDescent="0.25">
      <c r="A62" s="552" t="s">
        <v>146</v>
      </c>
      <c r="B62" s="546" t="s">
        <v>175</v>
      </c>
      <c r="C62" s="678">
        <v>2</v>
      </c>
      <c r="D62" s="650">
        <v>7470</v>
      </c>
      <c r="E62" s="544">
        <v>10840</v>
      </c>
      <c r="F62" s="667">
        <v>3680</v>
      </c>
      <c r="G62" s="658">
        <v>6020</v>
      </c>
      <c r="H62" s="545">
        <v>2900</v>
      </c>
      <c r="I62" s="650">
        <v>6610</v>
      </c>
      <c r="J62" s="667">
        <v>3130</v>
      </c>
      <c r="K62" s="658">
        <v>6690</v>
      </c>
      <c r="L62" s="545">
        <v>3180</v>
      </c>
      <c r="M62" s="857">
        <v>7050</v>
      </c>
      <c r="N62" s="626">
        <v>3210</v>
      </c>
    </row>
    <row r="63" spans="1:14" ht="28.9" customHeight="1" x14ac:dyDescent="0.3">
      <c r="A63" s="219" t="s">
        <v>82</v>
      </c>
      <c r="B63" s="220"/>
      <c r="C63" s="220"/>
      <c r="D63" s="220"/>
      <c r="E63" s="220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20.45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27"/>
      <c r="N65" s="27"/>
    </row>
    <row r="66" spans="1:14" ht="24.6" customHeight="1" x14ac:dyDescent="0.25">
      <c r="A66" s="16" t="s">
        <v>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26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24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20.45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27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</row>
    <row r="71" spans="1:14" ht="42" customHeight="1" x14ac:dyDescent="0.25">
      <c r="A71" s="1870" t="s">
        <v>55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</row>
    <row r="72" spans="1:14" ht="45" customHeight="1" x14ac:dyDescent="0.25">
      <c r="A72" s="1895" t="s">
        <v>147</v>
      </c>
      <c r="B72" s="1895"/>
      <c r="C72" s="1895"/>
      <c r="D72" s="1895"/>
      <c r="E72" s="1895"/>
      <c r="F72" s="1895"/>
      <c r="G72" s="1895"/>
      <c r="H72" s="1895"/>
      <c r="I72" s="1895"/>
      <c r="J72" s="1895"/>
      <c r="K72" s="1895"/>
      <c r="L72" s="1895"/>
      <c r="M72" s="39"/>
      <c r="N72" s="39"/>
    </row>
    <row r="73" spans="1:14" ht="29.45" customHeight="1" x14ac:dyDescent="0.25">
      <c r="A73" s="1841" t="s">
        <v>50</v>
      </c>
      <c r="B73" s="1841"/>
      <c r="C73" s="1841"/>
      <c r="D73" s="1841"/>
      <c r="E73" s="1841"/>
      <c r="F73" s="1841"/>
      <c r="G73" s="1841"/>
      <c r="H73" s="1841"/>
      <c r="I73" s="1841"/>
      <c r="J73" s="1841"/>
      <c r="K73" s="1841"/>
      <c r="L73" s="1841"/>
      <c r="M73" s="39"/>
      <c r="N73" s="39"/>
    </row>
    <row r="74" spans="1:14" ht="56.45" customHeight="1" x14ac:dyDescent="0.25">
      <c r="A74" s="1895" t="s">
        <v>148</v>
      </c>
      <c r="B74" s="1895"/>
      <c r="C74" s="1895"/>
      <c r="D74" s="1895"/>
      <c r="E74" s="1895"/>
      <c r="F74" s="1895"/>
      <c r="G74" s="1895"/>
      <c r="H74" s="1895"/>
      <c r="I74" s="1895"/>
      <c r="J74" s="1895"/>
      <c r="K74" s="1895"/>
      <c r="L74" s="1895"/>
      <c r="M74" s="39"/>
      <c r="N74" s="39"/>
    </row>
    <row r="75" spans="1:14" ht="54.6" customHeight="1" thickBo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47.25" customHeight="1" thickBot="1" x14ac:dyDescent="0.25">
      <c r="A76" s="1781" t="s">
        <v>20</v>
      </c>
      <c r="B76" s="1783" t="s">
        <v>21</v>
      </c>
      <c r="C76" s="1783" t="s">
        <v>22</v>
      </c>
      <c r="D76" s="1793" t="s">
        <v>52</v>
      </c>
      <c r="E76" s="1790"/>
      <c r="F76" s="1842"/>
      <c r="G76" s="1793" t="s">
        <v>84</v>
      </c>
      <c r="H76" s="1842"/>
      <c r="I76" s="1793" t="s">
        <v>162</v>
      </c>
      <c r="J76" s="1842"/>
      <c r="K76" s="1793" t="s">
        <v>163</v>
      </c>
      <c r="L76" s="1792"/>
      <c r="M76" s="1793" t="s">
        <v>180</v>
      </c>
      <c r="N76" s="1792"/>
    </row>
    <row r="77" spans="1:14" ht="57.6" customHeight="1" thickBot="1" x14ac:dyDescent="0.25">
      <c r="A77" s="1782"/>
      <c r="B77" s="1784"/>
      <c r="C77" s="1830"/>
      <c r="D77" s="22" t="s">
        <v>27</v>
      </c>
      <c r="E77" s="23" t="s">
        <v>26</v>
      </c>
      <c r="F77" s="24" t="s">
        <v>129</v>
      </c>
      <c r="G77" s="22" t="s">
        <v>23</v>
      </c>
      <c r="H77" s="24" t="s">
        <v>129</v>
      </c>
      <c r="I77" s="22" t="s">
        <v>23</v>
      </c>
      <c r="J77" s="24" t="s">
        <v>129</v>
      </c>
      <c r="K77" s="22" t="s">
        <v>23</v>
      </c>
      <c r="L77" s="24" t="s">
        <v>129</v>
      </c>
      <c r="M77" s="22" t="s">
        <v>23</v>
      </c>
      <c r="N77" s="24" t="s">
        <v>129</v>
      </c>
    </row>
    <row r="78" spans="1:14" ht="33" customHeight="1" thickBot="1" x14ac:dyDescent="0.25">
      <c r="A78" s="1827" t="s">
        <v>92</v>
      </c>
      <c r="B78" s="1828"/>
      <c r="C78" s="1828"/>
      <c r="D78" s="1828"/>
      <c r="E78" s="1828"/>
      <c r="F78" s="1828"/>
      <c r="G78" s="1828"/>
      <c r="H78" s="1828"/>
      <c r="I78" s="1828"/>
      <c r="J78" s="1828"/>
      <c r="K78" s="1828"/>
      <c r="L78" s="1828"/>
      <c r="M78" s="1828"/>
      <c r="N78" s="1829"/>
    </row>
    <row r="79" spans="1:14" ht="21" customHeight="1" thickBot="1" x14ac:dyDescent="0.25">
      <c r="A79" s="1800" t="s">
        <v>30</v>
      </c>
      <c r="B79" s="1801"/>
      <c r="C79" s="1801"/>
      <c r="D79" s="1801"/>
      <c r="E79" s="1801"/>
      <c r="F79" s="1801"/>
      <c r="G79" s="1801"/>
      <c r="H79" s="1801"/>
      <c r="I79" s="1801"/>
      <c r="J79" s="1801"/>
      <c r="K79" s="1801"/>
      <c r="L79" s="1801"/>
      <c r="M79" s="1801"/>
      <c r="N79" s="1802"/>
    </row>
    <row r="80" spans="1:14" ht="12.75" customHeight="1" x14ac:dyDescent="0.25">
      <c r="A80" s="770"/>
      <c r="B80" s="19"/>
      <c r="C80" s="71"/>
      <c r="D80" s="1127">
        <v>3190</v>
      </c>
      <c r="E80" s="1183">
        <v>4310</v>
      </c>
      <c r="F80" s="1185">
        <v>2540</v>
      </c>
      <c r="G80" s="1191">
        <v>2590</v>
      </c>
      <c r="H80" s="1187">
        <v>2030</v>
      </c>
      <c r="I80" s="1192">
        <v>2810</v>
      </c>
      <c r="J80" s="1185">
        <v>2160</v>
      </c>
      <c r="K80" s="1191">
        <v>2840</v>
      </c>
      <c r="L80" s="1187">
        <v>2190</v>
      </c>
      <c r="M80" s="1192">
        <v>3020</v>
      </c>
      <c r="N80" s="1185">
        <v>2350</v>
      </c>
    </row>
    <row r="81" spans="1:14" ht="12.75" customHeight="1" x14ac:dyDescent="0.2">
      <c r="A81" s="771"/>
      <c r="B81" s="549"/>
      <c r="C81" s="1044">
        <v>1.05</v>
      </c>
      <c r="D81" s="796">
        <f>D80*C81</f>
        <v>3349.5</v>
      </c>
      <c r="E81" s="554">
        <f>D81*135%</f>
        <v>4521.8250000000007</v>
      </c>
      <c r="F81" s="727"/>
      <c r="G81" s="719">
        <f>D81*81%</f>
        <v>2713.0950000000003</v>
      </c>
      <c r="H81" s="749"/>
      <c r="I81" s="726">
        <f>D81*88%</f>
        <v>2947.56</v>
      </c>
      <c r="J81" s="727"/>
      <c r="K81" s="719">
        <f>D81*89%</f>
        <v>2981.0549999999998</v>
      </c>
      <c r="L81" s="749"/>
      <c r="M81" s="726">
        <f>D81*94.5%</f>
        <v>3165.2774999999997</v>
      </c>
      <c r="N81" s="727"/>
    </row>
    <row r="82" spans="1:14" ht="15" customHeight="1" x14ac:dyDescent="0.2">
      <c r="A82" s="771"/>
      <c r="B82" s="549"/>
      <c r="C82" s="574"/>
      <c r="D82" s="728">
        <v>3350</v>
      </c>
      <c r="E82" s="555">
        <v>4520</v>
      </c>
      <c r="F82" s="729">
        <v>2600</v>
      </c>
      <c r="G82" s="720">
        <v>2710</v>
      </c>
      <c r="H82" s="750">
        <v>2080</v>
      </c>
      <c r="I82" s="741">
        <v>2950</v>
      </c>
      <c r="J82" s="729">
        <v>2210</v>
      </c>
      <c r="K82" s="720">
        <v>2980</v>
      </c>
      <c r="L82" s="750">
        <v>2240</v>
      </c>
      <c r="M82" s="741">
        <v>3170</v>
      </c>
      <c r="N82" s="729">
        <v>2410</v>
      </c>
    </row>
    <row r="83" spans="1:14" ht="71.45" customHeight="1" x14ac:dyDescent="0.2">
      <c r="A83" s="772" t="s">
        <v>46</v>
      </c>
      <c r="B83" s="557" t="s">
        <v>89</v>
      </c>
      <c r="C83" s="716">
        <v>2</v>
      </c>
      <c r="D83" s="730">
        <v>3350</v>
      </c>
      <c r="E83" s="558">
        <v>4520</v>
      </c>
      <c r="F83" s="731">
        <v>2600</v>
      </c>
      <c r="G83" s="721">
        <v>2710</v>
      </c>
      <c r="H83" s="751">
        <v>2080</v>
      </c>
      <c r="I83" s="740">
        <v>2950</v>
      </c>
      <c r="J83" s="731">
        <v>2210</v>
      </c>
      <c r="K83" s="721">
        <v>2980</v>
      </c>
      <c r="L83" s="751">
        <v>2240</v>
      </c>
      <c r="M83" s="740">
        <v>3170</v>
      </c>
      <c r="N83" s="731">
        <v>2410</v>
      </c>
    </row>
    <row r="84" spans="1:14" ht="16.899999999999999" hidden="1" customHeight="1" thickBot="1" x14ac:dyDescent="0.25">
      <c r="A84" s="773"/>
      <c r="B84" s="559" t="s">
        <v>35</v>
      </c>
      <c r="C84" s="717"/>
      <c r="D84" s="732">
        <v>2670</v>
      </c>
      <c r="E84" s="560"/>
      <c r="F84" s="733"/>
      <c r="G84" s="561"/>
      <c r="H84" s="752"/>
      <c r="I84" s="732"/>
      <c r="J84" s="733"/>
      <c r="K84" s="561"/>
      <c r="L84" s="752"/>
      <c r="M84" s="732"/>
      <c r="N84" s="764"/>
    </row>
    <row r="85" spans="1:14" ht="13.15" customHeight="1" x14ac:dyDescent="0.2">
      <c r="A85" s="774"/>
      <c r="B85" s="549"/>
      <c r="C85" s="574"/>
      <c r="D85" s="734"/>
      <c r="E85" s="562"/>
      <c r="F85" s="735"/>
      <c r="G85" s="1067">
        <v>0.81200000000000006</v>
      </c>
      <c r="H85" s="1069">
        <v>0.8</v>
      </c>
      <c r="I85" s="1068">
        <v>0.88200000000000001</v>
      </c>
      <c r="J85" s="1070">
        <v>0.85</v>
      </c>
      <c r="K85" s="1067">
        <v>0.89100000000000001</v>
      </c>
      <c r="L85" s="1069">
        <v>0.86</v>
      </c>
      <c r="M85" s="1068">
        <v>0.94499999999999995</v>
      </c>
      <c r="N85" s="1071">
        <v>0.9</v>
      </c>
    </row>
    <row r="86" spans="1:14" ht="15" customHeight="1" x14ac:dyDescent="0.2">
      <c r="A86" s="774"/>
      <c r="B86" s="549"/>
      <c r="C86" s="574"/>
      <c r="D86" s="1192">
        <v>3400</v>
      </c>
      <c r="E86" s="1193">
        <v>4590</v>
      </c>
      <c r="F86" s="1185">
        <v>2540</v>
      </c>
      <c r="G86" s="1191">
        <v>2760</v>
      </c>
      <c r="H86" s="1187">
        <v>2030</v>
      </c>
      <c r="I86" s="1192">
        <v>3000</v>
      </c>
      <c r="J86" s="1185">
        <v>2160</v>
      </c>
      <c r="K86" s="1191">
        <v>3030</v>
      </c>
      <c r="L86" s="1187">
        <v>2190</v>
      </c>
      <c r="M86" s="1192">
        <v>3210</v>
      </c>
      <c r="N86" s="1185">
        <v>2350</v>
      </c>
    </row>
    <row r="87" spans="1:14" ht="15" customHeight="1" x14ac:dyDescent="0.2">
      <c r="A87" s="774"/>
      <c r="B87" s="549"/>
      <c r="C87" s="1044">
        <v>1.05</v>
      </c>
      <c r="D87" s="796">
        <f>D86*C87</f>
        <v>3570</v>
      </c>
      <c r="E87" s="566">
        <f>D87*135%</f>
        <v>4819.5</v>
      </c>
      <c r="F87" s="739"/>
      <c r="G87" s="719">
        <f>D87*81.2%</f>
        <v>2898.84</v>
      </c>
      <c r="H87" s="749"/>
      <c r="I87" s="726">
        <f>D87*88.2%</f>
        <v>3148.7400000000002</v>
      </c>
      <c r="J87" s="727"/>
      <c r="K87" s="719">
        <f>D87*89.1%</f>
        <v>3180.8699999999994</v>
      </c>
      <c r="L87" s="762"/>
      <c r="M87" s="726">
        <f>D87*94.5%</f>
        <v>3373.6499999999996</v>
      </c>
      <c r="N87" s="767"/>
    </row>
    <row r="88" spans="1:14" ht="39" customHeight="1" x14ac:dyDescent="0.2">
      <c r="A88" s="774"/>
      <c r="B88" s="549"/>
      <c r="C88" s="574"/>
      <c r="D88" s="736">
        <v>3570</v>
      </c>
      <c r="E88" s="564">
        <v>4820</v>
      </c>
      <c r="F88" s="729">
        <v>2600</v>
      </c>
      <c r="G88" s="565">
        <v>2900</v>
      </c>
      <c r="H88" s="750">
        <v>2080</v>
      </c>
      <c r="I88" s="736">
        <v>3150</v>
      </c>
      <c r="J88" s="729">
        <v>2210</v>
      </c>
      <c r="K88" s="565">
        <v>3180</v>
      </c>
      <c r="L88" s="750">
        <v>2240</v>
      </c>
      <c r="M88" s="768">
        <v>3370</v>
      </c>
      <c r="N88" s="729">
        <v>2410</v>
      </c>
    </row>
    <row r="89" spans="1:14" ht="63" customHeight="1" x14ac:dyDescent="0.2">
      <c r="A89" s="1172" t="s">
        <v>44</v>
      </c>
      <c r="B89" s="1173" t="s">
        <v>88</v>
      </c>
      <c r="C89" s="1174">
        <v>2</v>
      </c>
      <c r="D89" s="1175">
        <v>3570</v>
      </c>
      <c r="E89" s="1176">
        <v>4820</v>
      </c>
      <c r="F89" s="1177">
        <v>2600</v>
      </c>
      <c r="G89" s="1178">
        <v>2900</v>
      </c>
      <c r="H89" s="751">
        <v>2080</v>
      </c>
      <c r="I89" s="1175">
        <v>3150</v>
      </c>
      <c r="J89" s="731">
        <v>2210</v>
      </c>
      <c r="K89" s="1178">
        <v>3180</v>
      </c>
      <c r="L89" s="751">
        <v>2240</v>
      </c>
      <c r="M89" s="1175">
        <v>3370</v>
      </c>
      <c r="N89" s="731">
        <v>2410</v>
      </c>
    </row>
    <row r="90" spans="1:14" ht="15" customHeight="1" x14ac:dyDescent="0.2">
      <c r="A90" s="775"/>
      <c r="B90" s="549"/>
      <c r="C90" s="574"/>
      <c r="D90" s="741"/>
      <c r="E90" s="296"/>
      <c r="F90" s="297"/>
      <c r="G90" s="722"/>
      <c r="H90" s="755"/>
      <c r="I90" s="295"/>
      <c r="J90" s="297"/>
      <c r="K90" s="722"/>
      <c r="L90" s="755"/>
      <c r="M90" s="295"/>
      <c r="N90" s="297"/>
    </row>
    <row r="91" spans="1:14" ht="15" customHeight="1" x14ac:dyDescent="0.2">
      <c r="A91" s="775"/>
      <c r="B91" s="549"/>
      <c r="C91" s="574"/>
      <c r="D91" s="1192">
        <v>6800</v>
      </c>
      <c r="E91" s="1193"/>
      <c r="F91" s="1185">
        <v>2540</v>
      </c>
      <c r="G91" s="1191">
        <v>2760</v>
      </c>
      <c r="H91" s="1187">
        <v>2030</v>
      </c>
      <c r="I91" s="1192">
        <v>3000</v>
      </c>
      <c r="J91" s="1185">
        <v>2160</v>
      </c>
      <c r="K91" s="1191">
        <v>3030</v>
      </c>
      <c r="L91" s="1187">
        <v>2190</v>
      </c>
      <c r="M91" s="1192">
        <v>3210</v>
      </c>
      <c r="N91" s="1185">
        <v>2350</v>
      </c>
    </row>
    <row r="92" spans="1:14" ht="13.5" customHeight="1" x14ac:dyDescent="0.2">
      <c r="A92" s="775"/>
      <c r="B92" s="549"/>
      <c r="C92" s="1044">
        <v>0.05</v>
      </c>
      <c r="D92" s="620">
        <v>3570</v>
      </c>
      <c r="E92" s="564"/>
      <c r="F92" s="729">
        <v>2600</v>
      </c>
      <c r="G92" s="565"/>
      <c r="H92" s="750"/>
      <c r="I92" s="736"/>
      <c r="J92" s="729"/>
      <c r="K92" s="565"/>
      <c r="L92" s="750"/>
      <c r="M92" s="768"/>
      <c r="N92" s="729"/>
    </row>
    <row r="93" spans="1:14" ht="18.75" customHeight="1" x14ac:dyDescent="0.2">
      <c r="A93" s="775"/>
      <c r="B93" s="549"/>
      <c r="C93" s="574"/>
      <c r="D93" s="620">
        <f>D92*2</f>
        <v>7140</v>
      </c>
      <c r="E93" s="564"/>
      <c r="F93" s="729">
        <v>2600</v>
      </c>
      <c r="G93" s="565">
        <v>2900</v>
      </c>
      <c r="H93" s="750">
        <v>2080</v>
      </c>
      <c r="I93" s="736">
        <v>3150</v>
      </c>
      <c r="J93" s="729">
        <v>2210</v>
      </c>
      <c r="K93" s="565">
        <v>3180</v>
      </c>
      <c r="L93" s="750">
        <v>2240</v>
      </c>
      <c r="M93" s="768">
        <v>3370</v>
      </c>
      <c r="N93" s="729">
        <v>2410</v>
      </c>
    </row>
    <row r="94" spans="1:14" ht="69" customHeight="1" x14ac:dyDescent="0.2">
      <c r="A94" s="776" t="s">
        <v>41</v>
      </c>
      <c r="B94" s="557" t="s">
        <v>88</v>
      </c>
      <c r="C94" s="716">
        <v>2</v>
      </c>
      <c r="D94" s="740">
        <v>7140</v>
      </c>
      <c r="E94" s="346"/>
      <c r="F94" s="731">
        <v>2600</v>
      </c>
      <c r="G94" s="721">
        <v>2900</v>
      </c>
      <c r="H94" s="751">
        <v>2080</v>
      </c>
      <c r="I94" s="740">
        <v>3150</v>
      </c>
      <c r="J94" s="731">
        <v>2210</v>
      </c>
      <c r="K94" s="721">
        <v>3180</v>
      </c>
      <c r="L94" s="751">
        <v>2240</v>
      </c>
      <c r="M94" s="1175">
        <v>3370</v>
      </c>
      <c r="N94" s="731">
        <v>2410</v>
      </c>
    </row>
    <row r="95" spans="1:14" ht="12.75" customHeight="1" x14ac:dyDescent="0.2">
      <c r="A95" s="775"/>
      <c r="B95" s="549"/>
      <c r="C95" s="574"/>
      <c r="D95" s="582"/>
      <c r="E95" s="1183">
        <v>3690</v>
      </c>
      <c r="F95" s="1185">
        <v>2540</v>
      </c>
      <c r="G95" s="1191"/>
      <c r="H95" s="1187">
        <v>2030</v>
      </c>
      <c r="I95" s="1192"/>
      <c r="J95" s="1185">
        <v>2160</v>
      </c>
      <c r="K95" s="1191"/>
      <c r="L95" s="1187">
        <v>2190</v>
      </c>
      <c r="M95" s="1192"/>
      <c r="N95" s="1185">
        <v>2350</v>
      </c>
    </row>
    <row r="96" spans="1:14" ht="12.75" customHeight="1" x14ac:dyDescent="0.2">
      <c r="A96" s="775"/>
      <c r="B96" s="549"/>
      <c r="C96" s="1044">
        <v>1.07</v>
      </c>
      <c r="D96" s="582"/>
      <c r="E96" s="796">
        <f>E95*C96</f>
        <v>3948.3</v>
      </c>
      <c r="F96" s="729">
        <v>2600</v>
      </c>
      <c r="G96" s="720"/>
      <c r="H96" s="750">
        <v>2080</v>
      </c>
      <c r="I96" s="741"/>
      <c r="J96" s="729">
        <v>2210</v>
      </c>
      <c r="K96" s="720"/>
      <c r="L96" s="750">
        <v>2240</v>
      </c>
      <c r="M96" s="741"/>
      <c r="N96" s="729">
        <v>2410</v>
      </c>
    </row>
    <row r="97" spans="1:14" ht="12.75" customHeight="1" x14ac:dyDescent="0.2">
      <c r="A97" s="775"/>
      <c r="B97" s="549"/>
      <c r="C97" s="1044"/>
      <c r="D97" s="582"/>
      <c r="E97" s="719">
        <v>3950</v>
      </c>
      <c r="F97" s="729">
        <v>2600</v>
      </c>
      <c r="G97" s="720"/>
      <c r="H97" s="750">
        <v>2080</v>
      </c>
      <c r="I97" s="741"/>
      <c r="J97" s="729">
        <v>2210</v>
      </c>
      <c r="K97" s="720"/>
      <c r="L97" s="750">
        <v>2240</v>
      </c>
      <c r="M97" s="741"/>
      <c r="N97" s="729">
        <v>2410</v>
      </c>
    </row>
    <row r="98" spans="1:14" ht="54.6" customHeight="1" x14ac:dyDescent="0.2">
      <c r="A98" s="772" t="s">
        <v>31</v>
      </c>
      <c r="B98" s="557" t="s">
        <v>90</v>
      </c>
      <c r="C98" s="716">
        <v>1</v>
      </c>
      <c r="D98" s="743"/>
      <c r="E98" s="568">
        <v>3950</v>
      </c>
      <c r="F98" s="731">
        <v>2600</v>
      </c>
      <c r="G98" s="721"/>
      <c r="H98" s="751">
        <v>2080</v>
      </c>
      <c r="I98" s="740"/>
      <c r="J98" s="731">
        <v>2210</v>
      </c>
      <c r="K98" s="721"/>
      <c r="L98" s="751">
        <v>2240</v>
      </c>
      <c r="M98" s="740"/>
      <c r="N98" s="731">
        <v>2410</v>
      </c>
    </row>
    <row r="99" spans="1:14" ht="14.45" customHeight="1" x14ac:dyDescent="0.2">
      <c r="A99" s="581"/>
      <c r="B99" s="549"/>
      <c r="C99" s="574"/>
      <c r="D99" s="582"/>
      <c r="E99" s="1183">
        <v>3940</v>
      </c>
      <c r="F99" s="1185">
        <v>2540</v>
      </c>
      <c r="G99" s="1191"/>
      <c r="H99" s="1187">
        <v>2030</v>
      </c>
      <c r="I99" s="1192"/>
      <c r="J99" s="1185">
        <v>2160</v>
      </c>
      <c r="K99" s="1191"/>
      <c r="L99" s="1187">
        <v>2190</v>
      </c>
      <c r="M99" s="1192"/>
      <c r="N99" s="1185">
        <v>2350</v>
      </c>
    </row>
    <row r="100" spans="1:14" ht="12.6" customHeight="1" x14ac:dyDescent="0.2">
      <c r="A100" s="581"/>
      <c r="B100" s="549"/>
      <c r="C100" s="1044">
        <v>1.07</v>
      </c>
      <c r="D100" s="582"/>
      <c r="E100" s="796">
        <f>E99*C100</f>
        <v>4215.8</v>
      </c>
      <c r="F100" s="729">
        <v>2600</v>
      </c>
      <c r="G100" s="719"/>
      <c r="H100" s="749"/>
      <c r="I100" s="726"/>
      <c r="J100" s="727"/>
      <c r="K100" s="719"/>
      <c r="L100" s="750"/>
      <c r="M100" s="741"/>
      <c r="N100" s="729"/>
    </row>
    <row r="101" spans="1:14" ht="11.45" customHeight="1" x14ac:dyDescent="0.2">
      <c r="A101" s="581"/>
      <c r="B101" s="549"/>
      <c r="C101" s="574"/>
      <c r="D101" s="582"/>
      <c r="E101" s="555">
        <v>4220</v>
      </c>
      <c r="F101" s="729">
        <v>2600</v>
      </c>
      <c r="G101" s="720"/>
      <c r="H101" s="750">
        <v>2080</v>
      </c>
      <c r="I101" s="741"/>
      <c r="J101" s="729">
        <v>2210</v>
      </c>
      <c r="K101" s="720"/>
      <c r="L101" s="750">
        <v>2240</v>
      </c>
      <c r="M101" s="741"/>
      <c r="N101" s="729">
        <v>2410</v>
      </c>
    </row>
    <row r="102" spans="1:14" ht="47.25" customHeight="1" x14ac:dyDescent="0.2">
      <c r="A102" s="772" t="s">
        <v>29</v>
      </c>
      <c r="B102" s="557" t="s">
        <v>68</v>
      </c>
      <c r="C102" s="716">
        <v>1</v>
      </c>
      <c r="D102" s="730"/>
      <c r="E102" s="568">
        <v>4220</v>
      </c>
      <c r="F102" s="731">
        <v>2600</v>
      </c>
      <c r="G102" s="721"/>
      <c r="H102" s="751">
        <v>2080</v>
      </c>
      <c r="I102" s="740"/>
      <c r="J102" s="731">
        <v>2210</v>
      </c>
      <c r="K102" s="721"/>
      <c r="L102" s="751">
        <v>2240</v>
      </c>
      <c r="M102" s="740"/>
      <c r="N102" s="731">
        <v>2410</v>
      </c>
    </row>
    <row r="103" spans="1:14" ht="13.5" customHeight="1" x14ac:dyDescent="0.2">
      <c r="A103" s="581"/>
      <c r="B103" s="549"/>
      <c r="C103" s="718"/>
      <c r="D103" s="582"/>
      <c r="E103" s="1183">
        <v>4260</v>
      </c>
      <c r="F103" s="1185">
        <v>2540</v>
      </c>
      <c r="G103" s="1191"/>
      <c r="H103" s="1187">
        <v>2030</v>
      </c>
      <c r="I103" s="1192"/>
      <c r="J103" s="1185">
        <v>2160</v>
      </c>
      <c r="K103" s="1191"/>
      <c r="L103" s="1187">
        <v>2190</v>
      </c>
      <c r="M103" s="1192"/>
      <c r="N103" s="1185">
        <v>2350</v>
      </c>
    </row>
    <row r="104" spans="1:14" ht="13.15" customHeight="1" x14ac:dyDescent="0.2">
      <c r="A104" s="581"/>
      <c r="B104" s="549"/>
      <c r="C104" s="1044">
        <v>1.07</v>
      </c>
      <c r="D104" s="728"/>
      <c r="E104" s="796">
        <v>4560</v>
      </c>
      <c r="F104" s="729">
        <v>2600</v>
      </c>
      <c r="G104" s="720"/>
      <c r="H104" s="750">
        <v>2080</v>
      </c>
      <c r="I104" s="741"/>
      <c r="J104" s="729">
        <v>2210</v>
      </c>
      <c r="K104" s="720"/>
      <c r="L104" s="750">
        <v>2240</v>
      </c>
      <c r="M104" s="741"/>
      <c r="N104" s="729">
        <v>2410</v>
      </c>
    </row>
    <row r="105" spans="1:14" ht="93" customHeight="1" x14ac:dyDescent="0.2">
      <c r="A105" s="776" t="s">
        <v>165</v>
      </c>
      <c r="B105" s="557" t="s">
        <v>134</v>
      </c>
      <c r="C105" s="716">
        <v>1</v>
      </c>
      <c r="D105" s="730"/>
      <c r="E105" s="568">
        <v>4560</v>
      </c>
      <c r="F105" s="731">
        <v>2600</v>
      </c>
      <c r="G105" s="721"/>
      <c r="H105" s="751">
        <v>2080</v>
      </c>
      <c r="I105" s="740"/>
      <c r="J105" s="731">
        <v>2210</v>
      </c>
      <c r="K105" s="721"/>
      <c r="L105" s="751">
        <v>2240</v>
      </c>
      <c r="M105" s="740"/>
      <c r="N105" s="731">
        <v>2410</v>
      </c>
    </row>
    <row r="106" spans="1:14" ht="10.9" customHeight="1" x14ac:dyDescent="0.2">
      <c r="A106" s="775"/>
      <c r="B106" s="549"/>
      <c r="C106" s="574"/>
      <c r="D106" s="582"/>
      <c r="E106" s="570">
        <v>3400</v>
      </c>
      <c r="F106" s="745"/>
      <c r="G106" s="724"/>
      <c r="H106" s="676"/>
      <c r="I106" s="582"/>
      <c r="J106" s="745"/>
      <c r="K106" s="758"/>
      <c r="L106" s="763"/>
      <c r="M106" s="582"/>
      <c r="N106" s="575"/>
    </row>
    <row r="107" spans="1:14" ht="12" customHeight="1" x14ac:dyDescent="0.2">
      <c r="A107" s="775"/>
      <c r="B107" s="549"/>
      <c r="C107" s="1044">
        <v>0.05</v>
      </c>
      <c r="D107" s="582"/>
      <c r="E107" s="620">
        <v>3570</v>
      </c>
      <c r="F107" s="621"/>
      <c r="G107" s="633"/>
      <c r="H107" s="606"/>
      <c r="I107" s="620"/>
      <c r="J107" s="621"/>
      <c r="K107" s="633"/>
      <c r="L107" s="606"/>
      <c r="M107" s="620"/>
      <c r="N107" s="621"/>
    </row>
    <row r="108" spans="1:14" ht="93" customHeight="1" thickBot="1" x14ac:dyDescent="0.25">
      <c r="A108" s="779" t="s">
        <v>204</v>
      </c>
      <c r="B108" s="780" t="s">
        <v>61</v>
      </c>
      <c r="C108" s="781">
        <v>1</v>
      </c>
      <c r="D108" s="746"/>
      <c r="E108" s="747">
        <v>3570</v>
      </c>
      <c r="F108" s="748"/>
      <c r="G108" s="782"/>
      <c r="H108" s="783"/>
      <c r="I108" s="761"/>
      <c r="J108" s="748"/>
      <c r="K108" s="782"/>
      <c r="L108" s="783"/>
      <c r="M108" s="761"/>
      <c r="N108" s="748"/>
    </row>
    <row r="109" spans="1:14" ht="24" customHeight="1" thickBot="1" x14ac:dyDescent="0.25">
      <c r="A109" s="1878" t="s">
        <v>54</v>
      </c>
      <c r="B109" s="1879"/>
      <c r="C109" s="1879"/>
      <c r="D109" s="1879"/>
      <c r="E109" s="1879"/>
      <c r="F109" s="1879"/>
      <c r="G109" s="1879"/>
      <c r="H109" s="1879"/>
      <c r="I109" s="1879"/>
      <c r="J109" s="1879"/>
      <c r="K109" s="1879"/>
      <c r="L109" s="1879"/>
      <c r="M109" s="777"/>
      <c r="N109" s="778"/>
    </row>
    <row r="110" spans="1:14" ht="12" customHeight="1" x14ac:dyDescent="0.2">
      <c r="A110" s="804"/>
      <c r="B110" s="805"/>
      <c r="C110" s="806"/>
      <c r="D110" s="1189">
        <v>3890</v>
      </c>
      <c r="E110" s="1190">
        <v>5440</v>
      </c>
      <c r="F110" s="1185">
        <v>2540</v>
      </c>
      <c r="G110" s="1191">
        <v>3150</v>
      </c>
      <c r="H110" s="1187">
        <v>2030</v>
      </c>
      <c r="I110" s="1192">
        <v>3420</v>
      </c>
      <c r="J110" s="1185">
        <v>2160</v>
      </c>
      <c r="K110" s="1191">
        <v>3460</v>
      </c>
      <c r="L110" s="1187">
        <v>2190</v>
      </c>
      <c r="M110" s="1192">
        <v>3690</v>
      </c>
      <c r="N110" s="1185">
        <v>2350</v>
      </c>
    </row>
    <row r="111" spans="1:14" ht="11.45" customHeight="1" x14ac:dyDescent="0.2">
      <c r="A111" s="809"/>
      <c r="B111" s="569"/>
      <c r="C111" s="784">
        <v>1.07</v>
      </c>
      <c r="D111" s="1179">
        <f>D110*C111</f>
        <v>4162.3</v>
      </c>
      <c r="E111" s="554">
        <f>D111*140%</f>
        <v>5827.22</v>
      </c>
      <c r="F111" s="737"/>
      <c r="G111" s="719">
        <f>D111*81%</f>
        <v>3371.4630000000002</v>
      </c>
      <c r="H111" s="749"/>
      <c r="I111" s="726">
        <f>D111*88%</f>
        <v>3662.8240000000001</v>
      </c>
      <c r="J111" s="727"/>
      <c r="K111" s="719">
        <f>D111*89%</f>
        <v>3704.4470000000001</v>
      </c>
      <c r="L111" s="754"/>
      <c r="M111" s="726">
        <f>D111*95%</f>
        <v>3954.1849999999999</v>
      </c>
      <c r="N111" s="737"/>
    </row>
    <row r="112" spans="1:14" ht="13.15" customHeight="1" x14ac:dyDescent="0.2">
      <c r="A112" s="809"/>
      <c r="B112" s="569"/>
      <c r="C112" s="785"/>
      <c r="D112" s="793">
        <v>4160</v>
      </c>
      <c r="E112" s="572">
        <v>5830</v>
      </c>
      <c r="F112" s="729">
        <v>2600</v>
      </c>
      <c r="G112" s="720">
        <v>3370</v>
      </c>
      <c r="H112" s="750">
        <v>2080</v>
      </c>
      <c r="I112" s="728">
        <v>3660</v>
      </c>
      <c r="J112" s="729">
        <v>2210</v>
      </c>
      <c r="K112" s="720">
        <v>3700</v>
      </c>
      <c r="L112" s="750">
        <v>2240</v>
      </c>
      <c r="M112" s="741">
        <v>3950</v>
      </c>
      <c r="N112" s="729">
        <v>2410</v>
      </c>
    </row>
    <row r="113" spans="1:14" ht="55.15" customHeight="1" x14ac:dyDescent="0.2">
      <c r="A113" s="772" t="s">
        <v>51</v>
      </c>
      <c r="B113" s="557" t="s">
        <v>166</v>
      </c>
      <c r="C113" s="786">
        <v>2</v>
      </c>
      <c r="D113" s="1209">
        <v>4160</v>
      </c>
      <c r="E113" s="1210">
        <v>5830</v>
      </c>
      <c r="F113" s="731">
        <v>2600</v>
      </c>
      <c r="G113" s="721">
        <v>3370</v>
      </c>
      <c r="H113" s="751">
        <v>2080</v>
      </c>
      <c r="I113" s="740">
        <v>3660</v>
      </c>
      <c r="J113" s="731">
        <v>2210</v>
      </c>
      <c r="K113" s="721">
        <v>3700</v>
      </c>
      <c r="L113" s="751">
        <v>2240</v>
      </c>
      <c r="M113" s="740">
        <v>3950</v>
      </c>
      <c r="N113" s="731">
        <v>2410</v>
      </c>
    </row>
    <row r="114" spans="1:14" ht="12.6" customHeight="1" thickBot="1" x14ac:dyDescent="0.25">
      <c r="A114" s="581"/>
      <c r="B114" s="549"/>
      <c r="C114" s="787"/>
      <c r="D114" s="1180">
        <v>4070</v>
      </c>
      <c r="E114" s="1182">
        <v>5700</v>
      </c>
      <c r="F114" s="1185">
        <v>2540</v>
      </c>
      <c r="G114" s="1186">
        <v>3300</v>
      </c>
      <c r="H114" s="1187">
        <v>2030</v>
      </c>
      <c r="I114" s="1188">
        <v>3590</v>
      </c>
      <c r="J114" s="1185">
        <v>2160</v>
      </c>
      <c r="K114" s="1186">
        <v>3630</v>
      </c>
      <c r="L114" s="1187">
        <v>2190</v>
      </c>
      <c r="M114" s="1188">
        <v>3870</v>
      </c>
      <c r="N114" s="1185">
        <v>2350</v>
      </c>
    </row>
    <row r="115" spans="1:14" ht="12.6" customHeight="1" x14ac:dyDescent="0.2">
      <c r="A115" s="581"/>
      <c r="B115" s="549"/>
      <c r="C115" s="784">
        <v>1.07</v>
      </c>
      <c r="D115" s="796">
        <f>D114*C115</f>
        <v>4354.9000000000005</v>
      </c>
      <c r="E115" s="554">
        <f>D115*140%</f>
        <v>6096.8600000000006</v>
      </c>
      <c r="F115" s="797"/>
      <c r="G115" s="719">
        <f>D115*81%</f>
        <v>3527.4690000000005</v>
      </c>
      <c r="H115" s="749"/>
      <c r="I115" s="726">
        <f>D115*88%</f>
        <v>3832.3120000000004</v>
      </c>
      <c r="J115" s="727"/>
      <c r="K115" s="719">
        <f>D115*89%</f>
        <v>3875.8610000000003</v>
      </c>
      <c r="L115" s="754"/>
      <c r="M115" s="726">
        <f>D115*95%</f>
        <v>4137.1550000000007</v>
      </c>
      <c r="N115" s="737"/>
    </row>
    <row r="116" spans="1:14" ht="15.75" customHeight="1" x14ac:dyDescent="0.2">
      <c r="A116" s="581"/>
      <c r="B116" s="549"/>
      <c r="C116" s="787"/>
      <c r="D116" s="728">
        <v>4350</v>
      </c>
      <c r="E116" s="555">
        <v>6100</v>
      </c>
      <c r="F116" s="729">
        <v>2600</v>
      </c>
      <c r="G116" s="720">
        <v>3530</v>
      </c>
      <c r="H116" s="750">
        <v>2080</v>
      </c>
      <c r="I116" s="726">
        <v>3830</v>
      </c>
      <c r="J116" s="729">
        <v>2210</v>
      </c>
      <c r="K116" s="720">
        <v>3880</v>
      </c>
      <c r="L116" s="750">
        <v>2240</v>
      </c>
      <c r="M116" s="741">
        <v>4140</v>
      </c>
      <c r="N116" s="729">
        <v>2410</v>
      </c>
    </row>
    <row r="117" spans="1:14" ht="66.75" customHeight="1" thickBot="1" x14ac:dyDescent="0.25">
      <c r="A117" s="810" t="s">
        <v>136</v>
      </c>
      <c r="B117" s="811" t="s">
        <v>167</v>
      </c>
      <c r="C117" s="812">
        <v>2</v>
      </c>
      <c r="D117" s="1103">
        <v>4350</v>
      </c>
      <c r="E117" s="1104">
        <v>6100</v>
      </c>
      <c r="F117" s="731">
        <v>2600</v>
      </c>
      <c r="G117" s="782">
        <v>3530</v>
      </c>
      <c r="H117" s="751">
        <v>2080</v>
      </c>
      <c r="I117" s="761">
        <v>3830</v>
      </c>
      <c r="J117" s="731">
        <v>2210</v>
      </c>
      <c r="K117" s="782">
        <v>3880</v>
      </c>
      <c r="L117" s="751">
        <v>2240</v>
      </c>
      <c r="M117" s="761">
        <v>4140</v>
      </c>
      <c r="N117" s="731">
        <v>2410</v>
      </c>
    </row>
    <row r="118" spans="1:14" ht="28.15" customHeight="1" thickBot="1" x14ac:dyDescent="0.25">
      <c r="A118" s="1819" t="s">
        <v>95</v>
      </c>
      <c r="B118" s="1820"/>
      <c r="C118" s="1820"/>
      <c r="D118" s="1820"/>
      <c r="E118" s="1820"/>
      <c r="F118" s="1820"/>
      <c r="G118" s="1820"/>
      <c r="H118" s="1820"/>
      <c r="I118" s="1820"/>
      <c r="J118" s="1820"/>
      <c r="K118" s="1820"/>
      <c r="L118" s="1820"/>
      <c r="M118" s="1820"/>
      <c r="N118" s="1821"/>
    </row>
    <row r="119" spans="1:14" ht="12.75" customHeight="1" thickBot="1" x14ac:dyDescent="0.25">
      <c r="A119" s="813"/>
      <c r="B119" s="813"/>
      <c r="C119" s="813"/>
      <c r="D119" s="814">
        <v>3200</v>
      </c>
      <c r="E119" s="814"/>
      <c r="F119" s="814"/>
    </row>
    <row r="120" spans="1:14" ht="12.6" customHeight="1" x14ac:dyDescent="0.2">
      <c r="A120" s="816"/>
      <c r="B120" s="817"/>
      <c r="C120" s="832">
        <v>1</v>
      </c>
      <c r="D120" s="1127">
        <v>4990</v>
      </c>
      <c r="E120" s="1183">
        <v>6980</v>
      </c>
      <c r="F120" s="1184">
        <v>2740</v>
      </c>
      <c r="G120" s="844">
        <v>0.81</v>
      </c>
      <c r="H120" s="845">
        <v>0.8</v>
      </c>
      <c r="I120" s="846">
        <v>0.88</v>
      </c>
      <c r="J120" s="847">
        <v>0.85</v>
      </c>
      <c r="K120" s="844">
        <v>0.89</v>
      </c>
      <c r="L120" s="845">
        <v>0.86</v>
      </c>
      <c r="M120" s="846">
        <v>0.95</v>
      </c>
      <c r="N120" s="847">
        <v>0.9</v>
      </c>
    </row>
    <row r="121" spans="1:14" ht="12.6" customHeight="1" x14ac:dyDescent="0.2">
      <c r="A121" s="326"/>
      <c r="B121" s="549"/>
      <c r="C121" s="784">
        <v>1.07</v>
      </c>
      <c r="D121" s="796">
        <f>D120*C121</f>
        <v>5339.3</v>
      </c>
      <c r="E121" s="554">
        <f>D121*140%</f>
        <v>7475.0199999999995</v>
      </c>
      <c r="F121" s="727">
        <f>D121*55%</f>
        <v>2936.6150000000002</v>
      </c>
      <c r="G121" s="843">
        <f>D121*G120/100</f>
        <v>43.248330000000003</v>
      </c>
      <c r="H121" s="749">
        <f>F121*H120</f>
        <v>2349.2920000000004</v>
      </c>
      <c r="I121" s="843">
        <f>D121*I120/100</f>
        <v>46.985839999999996</v>
      </c>
      <c r="J121" s="727">
        <f>F121*J120</f>
        <v>2496.12275</v>
      </c>
      <c r="K121" s="843">
        <f>D121*K120/100</f>
        <v>47.519770000000001</v>
      </c>
      <c r="L121" s="749">
        <f>F121*L120</f>
        <v>2525.4889000000003</v>
      </c>
      <c r="M121" s="827">
        <f>D121*M120/100</f>
        <v>50.723350000000003</v>
      </c>
      <c r="N121" s="727">
        <f>F121*N120</f>
        <v>2642.9535000000001</v>
      </c>
    </row>
    <row r="122" spans="1:14" ht="12" customHeight="1" x14ac:dyDescent="0.2">
      <c r="A122" s="326"/>
      <c r="B122" s="549"/>
      <c r="C122" s="834">
        <v>2</v>
      </c>
      <c r="D122" s="728">
        <v>5340</v>
      </c>
      <c r="E122" s="555">
        <v>7480</v>
      </c>
      <c r="F122" s="820">
        <v>2940</v>
      </c>
      <c r="G122" s="848">
        <v>4330</v>
      </c>
      <c r="H122" s="849">
        <v>2350</v>
      </c>
      <c r="I122" s="850">
        <v>4700</v>
      </c>
      <c r="J122" s="851">
        <v>2500</v>
      </c>
      <c r="K122" s="848">
        <v>4750</v>
      </c>
      <c r="L122" s="849">
        <v>2530</v>
      </c>
      <c r="M122" s="850">
        <v>5070</v>
      </c>
      <c r="N122" s="851">
        <v>2640</v>
      </c>
    </row>
    <row r="123" spans="1:14" ht="55.9" customHeight="1" thickBot="1" x14ac:dyDescent="0.25">
      <c r="A123" s="772" t="s">
        <v>15</v>
      </c>
      <c r="B123" s="557" t="s">
        <v>168</v>
      </c>
      <c r="C123" s="835">
        <v>2</v>
      </c>
      <c r="D123" s="1105">
        <v>5340</v>
      </c>
      <c r="E123" s="1106">
        <v>7480</v>
      </c>
      <c r="F123" s="1107">
        <v>2940</v>
      </c>
      <c r="G123" s="838">
        <v>4330</v>
      </c>
      <c r="H123" s="828">
        <v>2350</v>
      </c>
      <c r="I123" s="730">
        <v>4700</v>
      </c>
      <c r="J123" s="821">
        <v>2500</v>
      </c>
      <c r="K123" s="830">
        <v>4750</v>
      </c>
      <c r="L123" s="825">
        <v>2530</v>
      </c>
      <c r="M123" s="730">
        <v>5070</v>
      </c>
      <c r="N123" s="821">
        <v>2640</v>
      </c>
    </row>
    <row r="124" spans="1:14" ht="12" customHeight="1" x14ac:dyDescent="0.2">
      <c r="A124" s="581"/>
      <c r="B124" s="549"/>
      <c r="C124" s="836"/>
      <c r="D124" s="1127">
        <v>5380</v>
      </c>
      <c r="E124" s="1183">
        <v>7530</v>
      </c>
      <c r="F124" s="1184">
        <v>2960</v>
      </c>
      <c r="G124" s="844">
        <v>0.81</v>
      </c>
      <c r="H124" s="845">
        <v>0.8</v>
      </c>
      <c r="I124" s="846">
        <v>0.88</v>
      </c>
      <c r="J124" s="847">
        <v>0.85</v>
      </c>
      <c r="K124" s="844">
        <v>0.89</v>
      </c>
      <c r="L124" s="845">
        <v>0.86</v>
      </c>
      <c r="M124" s="846">
        <v>0.95</v>
      </c>
      <c r="N124" s="847">
        <v>0.9</v>
      </c>
    </row>
    <row r="125" spans="1:14" ht="13.15" customHeight="1" x14ac:dyDescent="0.2">
      <c r="A125" s="581"/>
      <c r="B125" s="549"/>
      <c r="C125" s="784">
        <v>1.07</v>
      </c>
      <c r="D125" s="796">
        <f>D124*C125</f>
        <v>5756.6</v>
      </c>
      <c r="E125" s="554">
        <f>D125*140%</f>
        <v>8059.24</v>
      </c>
      <c r="F125" s="727">
        <f>D125*55%</f>
        <v>3166.1300000000006</v>
      </c>
      <c r="G125" s="843">
        <f>D125*G124/100</f>
        <v>46.628460000000004</v>
      </c>
      <c r="H125" s="749">
        <f>F125*H124</f>
        <v>2532.9040000000005</v>
      </c>
      <c r="I125" s="843">
        <f>D125*I124/100</f>
        <v>50.658079999999998</v>
      </c>
      <c r="J125" s="727">
        <f>F125*J124</f>
        <v>2691.2105000000006</v>
      </c>
      <c r="K125" s="843">
        <f>D125*K124/100</f>
        <v>51.233740000000004</v>
      </c>
      <c r="L125" s="749">
        <f>F125*L124</f>
        <v>2722.8718000000003</v>
      </c>
      <c r="M125" s="827">
        <f>D125*M124/100</f>
        <v>54.687700000000007</v>
      </c>
      <c r="N125" s="727">
        <f>F125*N124</f>
        <v>2849.5170000000007</v>
      </c>
    </row>
    <row r="126" spans="1:14" ht="12" customHeight="1" x14ac:dyDescent="0.2">
      <c r="A126" s="581"/>
      <c r="B126" s="549"/>
      <c r="C126" s="836"/>
      <c r="D126" s="728">
        <v>5760</v>
      </c>
      <c r="E126" s="555">
        <v>8060</v>
      </c>
      <c r="F126" s="820">
        <v>3170</v>
      </c>
      <c r="G126" s="757">
        <v>4660</v>
      </c>
      <c r="H126" s="824">
        <v>2530</v>
      </c>
      <c r="I126" s="728">
        <v>5070</v>
      </c>
      <c r="J126" s="820">
        <v>2690</v>
      </c>
      <c r="K126" s="757">
        <v>5120</v>
      </c>
      <c r="L126" s="824">
        <v>2720</v>
      </c>
      <c r="M126" s="728">
        <v>5470</v>
      </c>
      <c r="N126" s="820">
        <v>2850</v>
      </c>
    </row>
    <row r="127" spans="1:14" ht="63.75" customHeight="1" thickBot="1" x14ac:dyDescent="0.25">
      <c r="A127" s="730" t="s">
        <v>14</v>
      </c>
      <c r="B127" s="557" t="s">
        <v>169</v>
      </c>
      <c r="C127" s="835">
        <v>2</v>
      </c>
      <c r="D127" s="1105">
        <v>5760</v>
      </c>
      <c r="E127" s="1106">
        <v>8060</v>
      </c>
      <c r="F127" s="1107">
        <v>3170</v>
      </c>
      <c r="G127" s="838">
        <v>4660</v>
      </c>
      <c r="H127" s="828">
        <v>2530</v>
      </c>
      <c r="I127" s="730">
        <v>5070</v>
      </c>
      <c r="J127" s="821">
        <v>2690</v>
      </c>
      <c r="K127" s="830">
        <v>5120</v>
      </c>
      <c r="L127" s="825">
        <v>2720</v>
      </c>
      <c r="M127" s="730">
        <v>5470</v>
      </c>
      <c r="N127" s="821">
        <v>2850</v>
      </c>
    </row>
    <row r="128" spans="1:14" ht="13.9" customHeight="1" x14ac:dyDescent="0.2">
      <c r="A128" s="326"/>
      <c r="B128" s="549"/>
      <c r="C128" s="836"/>
      <c r="D128" s="1127">
        <v>5720</v>
      </c>
      <c r="E128" s="1183">
        <v>8010</v>
      </c>
      <c r="F128" s="1184">
        <v>3150</v>
      </c>
      <c r="G128" s="844">
        <v>0.81</v>
      </c>
      <c r="H128" s="845">
        <v>0.8</v>
      </c>
      <c r="I128" s="846">
        <v>0.88</v>
      </c>
      <c r="J128" s="847">
        <v>0.85</v>
      </c>
      <c r="K128" s="844">
        <v>0.89</v>
      </c>
      <c r="L128" s="845">
        <v>0.86</v>
      </c>
      <c r="M128" s="846">
        <v>0.95</v>
      </c>
      <c r="N128" s="847">
        <v>0.9</v>
      </c>
    </row>
    <row r="129" spans="1:14" ht="15.6" customHeight="1" x14ac:dyDescent="0.2">
      <c r="A129" s="326"/>
      <c r="B129" s="549"/>
      <c r="C129" s="784">
        <v>1.07</v>
      </c>
      <c r="D129" s="796">
        <f>D128*C129</f>
        <v>6120.4000000000005</v>
      </c>
      <c r="E129" s="554">
        <f>D129*140%</f>
        <v>8568.56</v>
      </c>
      <c r="F129" s="727">
        <f>D129*55%</f>
        <v>3366.2200000000007</v>
      </c>
      <c r="G129" s="843">
        <f>D129*G128/100</f>
        <v>49.575240000000001</v>
      </c>
      <c r="H129" s="749">
        <f>F129*H128</f>
        <v>2692.9760000000006</v>
      </c>
      <c r="I129" s="843">
        <f>D129*I128/100</f>
        <v>53.859520000000003</v>
      </c>
      <c r="J129" s="727">
        <f>F129*J128</f>
        <v>2861.2870000000007</v>
      </c>
      <c r="K129" s="843">
        <f>D129*K128/100</f>
        <v>54.471560000000011</v>
      </c>
      <c r="L129" s="749">
        <f>F129*L128</f>
        <v>2894.9492000000005</v>
      </c>
      <c r="M129" s="827">
        <f>D129*M128/100</f>
        <v>58.143799999999999</v>
      </c>
      <c r="N129" s="727">
        <f>F129*N128</f>
        <v>3029.5980000000009</v>
      </c>
    </row>
    <row r="130" spans="1:14" ht="18.600000000000001" customHeight="1" x14ac:dyDescent="0.2">
      <c r="A130" s="582"/>
      <c r="B130" s="549"/>
      <c r="C130" s="836"/>
      <c r="D130" s="728">
        <v>6120</v>
      </c>
      <c r="E130" s="555">
        <v>8570</v>
      </c>
      <c r="F130" s="820">
        <v>3370</v>
      </c>
      <c r="G130" s="757">
        <v>4960</v>
      </c>
      <c r="H130" s="824">
        <v>2690</v>
      </c>
      <c r="I130" s="728">
        <v>5390</v>
      </c>
      <c r="J130" s="820">
        <v>2860</v>
      </c>
      <c r="K130" s="757">
        <v>5450</v>
      </c>
      <c r="L130" s="824">
        <v>2890</v>
      </c>
      <c r="M130" s="728">
        <v>5810</v>
      </c>
      <c r="N130" s="820">
        <v>3030</v>
      </c>
    </row>
    <row r="131" spans="1:14" ht="71.25" customHeight="1" thickBot="1" x14ac:dyDescent="0.25">
      <c r="A131" s="772" t="s">
        <v>145</v>
      </c>
      <c r="B131" s="557" t="s">
        <v>170</v>
      </c>
      <c r="C131" s="835">
        <v>2</v>
      </c>
      <c r="D131" s="1105">
        <v>6120</v>
      </c>
      <c r="E131" s="1106">
        <v>8570</v>
      </c>
      <c r="F131" s="1107">
        <v>3370</v>
      </c>
      <c r="G131" s="838">
        <v>4960</v>
      </c>
      <c r="H131" s="828">
        <v>2690</v>
      </c>
      <c r="I131" s="730">
        <v>5390</v>
      </c>
      <c r="J131" s="821">
        <v>2860</v>
      </c>
      <c r="K131" s="830">
        <v>5450</v>
      </c>
      <c r="L131" s="825">
        <v>2890</v>
      </c>
      <c r="M131" s="730">
        <v>5810</v>
      </c>
      <c r="N131" s="821">
        <v>3030</v>
      </c>
    </row>
    <row r="132" spans="1:14" ht="14.45" customHeight="1" thickBot="1" x14ac:dyDescent="0.25">
      <c r="A132" s="326"/>
      <c r="B132" s="549"/>
      <c r="C132" s="836"/>
      <c r="D132" s="1180">
        <v>7880</v>
      </c>
      <c r="E132" s="1182">
        <v>11030</v>
      </c>
      <c r="F132" s="1181">
        <v>4330</v>
      </c>
      <c r="G132" s="844">
        <v>0.81</v>
      </c>
      <c r="H132" s="845">
        <v>0.8</v>
      </c>
      <c r="I132" s="846">
        <v>0.88</v>
      </c>
      <c r="J132" s="847">
        <v>0.85</v>
      </c>
      <c r="K132" s="844">
        <v>0.89</v>
      </c>
      <c r="L132" s="845">
        <v>0.86</v>
      </c>
      <c r="M132" s="846">
        <v>0.95</v>
      </c>
      <c r="N132" s="847">
        <v>0.9</v>
      </c>
    </row>
    <row r="133" spans="1:14" ht="12" customHeight="1" x14ac:dyDescent="0.2">
      <c r="A133" s="326"/>
      <c r="B133" s="549"/>
      <c r="C133" s="784">
        <v>1.07</v>
      </c>
      <c r="D133" s="796">
        <f>D132*C133</f>
        <v>8431.6</v>
      </c>
      <c r="E133" s="554">
        <f>D133*140%</f>
        <v>11804.24</v>
      </c>
      <c r="F133" s="727">
        <f>D133*55%</f>
        <v>4637.380000000001</v>
      </c>
      <c r="G133" s="843">
        <f>D133*G132/100</f>
        <v>68.295960000000008</v>
      </c>
      <c r="H133" s="749">
        <f>F133*H132</f>
        <v>3709.9040000000009</v>
      </c>
      <c r="I133" s="843">
        <f>D133*I132/100</f>
        <v>74.198080000000004</v>
      </c>
      <c r="J133" s="727">
        <f>F133*J132</f>
        <v>3941.7730000000006</v>
      </c>
      <c r="K133" s="843">
        <f>D133*K132/100</f>
        <v>75.041240000000002</v>
      </c>
      <c r="L133" s="749">
        <f>F133*L132</f>
        <v>3988.1468000000009</v>
      </c>
      <c r="M133" s="827">
        <f>D133*M132/100</f>
        <v>80.100200000000001</v>
      </c>
      <c r="N133" s="727">
        <f>F133*N132</f>
        <v>4173.6420000000007</v>
      </c>
    </row>
    <row r="134" spans="1:14" ht="15" customHeight="1" x14ac:dyDescent="0.2">
      <c r="A134" s="582"/>
      <c r="B134" s="549"/>
      <c r="C134" s="836"/>
      <c r="D134" s="728">
        <v>8430</v>
      </c>
      <c r="E134" s="555">
        <v>11800</v>
      </c>
      <c r="F134" s="820">
        <v>4640</v>
      </c>
      <c r="G134" s="757">
        <v>6830</v>
      </c>
      <c r="H134" s="824">
        <v>3710</v>
      </c>
      <c r="I134" s="728">
        <v>7420</v>
      </c>
      <c r="J134" s="820">
        <v>3940</v>
      </c>
      <c r="K134" s="757">
        <v>7500</v>
      </c>
      <c r="L134" s="824">
        <v>3990</v>
      </c>
      <c r="M134" s="728">
        <v>8010</v>
      </c>
      <c r="N134" s="820">
        <v>4170</v>
      </c>
    </row>
    <row r="135" spans="1:14" ht="64.5" customHeight="1" thickBot="1" x14ac:dyDescent="0.25">
      <c r="A135" s="810" t="s">
        <v>146</v>
      </c>
      <c r="B135" s="811" t="s">
        <v>171</v>
      </c>
      <c r="C135" s="837">
        <v>2</v>
      </c>
      <c r="D135" s="1103">
        <v>8430</v>
      </c>
      <c r="E135" s="1104">
        <v>11800</v>
      </c>
      <c r="F135" s="1211">
        <v>4640</v>
      </c>
      <c r="G135" s="839">
        <v>6830</v>
      </c>
      <c r="H135" s="829">
        <v>3710</v>
      </c>
      <c r="I135" s="798">
        <v>7420</v>
      </c>
      <c r="J135" s="823">
        <v>3940</v>
      </c>
      <c r="K135" s="831">
        <v>7500</v>
      </c>
      <c r="L135" s="826">
        <v>3990</v>
      </c>
      <c r="M135" s="798">
        <v>8010</v>
      </c>
      <c r="N135" s="823">
        <v>4170</v>
      </c>
    </row>
    <row r="136" spans="1:14" ht="34.9" customHeight="1" x14ac:dyDescent="0.25">
      <c r="A136" s="1869" t="s">
        <v>93</v>
      </c>
      <c r="B136" s="1870"/>
      <c r="C136" s="1870"/>
      <c r="D136" s="1870"/>
      <c r="E136" s="1870"/>
      <c r="F136" s="1870"/>
      <c r="G136" s="1870"/>
      <c r="H136" s="1870"/>
      <c r="I136" s="1870"/>
      <c r="J136" s="1870"/>
      <c r="K136" s="1870"/>
      <c r="L136" s="1870"/>
      <c r="M136" s="79"/>
      <c r="N136" s="79"/>
    </row>
    <row r="137" spans="1:14" ht="19.899999999999999" customHeight="1" x14ac:dyDescent="0.25">
      <c r="A137" s="16" t="s">
        <v>12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9.899999999999999" customHeight="1" x14ac:dyDescent="0.25">
      <c r="A138" s="1807" t="s">
        <v>81</v>
      </c>
      <c r="B138" s="1807"/>
      <c r="C138" s="1807"/>
      <c r="D138" s="1807"/>
      <c r="E138" s="1807"/>
      <c r="F138" s="1807"/>
      <c r="G138" s="1807"/>
      <c r="H138" s="1807"/>
      <c r="I138" s="1807"/>
      <c r="J138" s="1807"/>
      <c r="K138" s="1807"/>
      <c r="L138" s="1807"/>
      <c r="M138" s="27"/>
      <c r="N138" s="27"/>
    </row>
    <row r="139" spans="1:14" ht="17.45" customHeight="1" x14ac:dyDescent="0.25">
      <c r="A139" s="27" t="s">
        <v>36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20.45" customHeight="1" x14ac:dyDescent="0.25">
      <c r="A140" s="16" t="s">
        <v>10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9.149999999999999" customHeight="1" x14ac:dyDescent="0.25">
      <c r="A141" s="16" t="s">
        <v>11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8.600000000000001" customHeight="1" x14ac:dyDescent="0.25">
      <c r="A142" s="16" t="s">
        <v>49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21" customHeight="1" x14ac:dyDescent="0.25">
      <c r="A143" s="1808" t="s">
        <v>83</v>
      </c>
      <c r="B143" s="1807"/>
      <c r="C143" s="1807"/>
      <c r="D143" s="1807"/>
      <c r="E143" s="1807"/>
      <c r="F143" s="1807"/>
      <c r="G143" s="1807"/>
      <c r="H143" s="1807"/>
      <c r="I143" s="1807"/>
      <c r="J143" s="1807"/>
      <c r="K143" s="1807"/>
      <c r="L143" s="1807"/>
      <c r="M143" s="27"/>
      <c r="N143" s="27"/>
    </row>
    <row r="144" spans="1:14" ht="26.45" customHeight="1" x14ac:dyDescent="0.2">
      <c r="A144" s="1880" t="s">
        <v>37</v>
      </c>
      <c r="B144" s="1880"/>
      <c r="C144" s="1880"/>
      <c r="D144" s="1880"/>
      <c r="E144" s="1880"/>
      <c r="F144" s="1880"/>
      <c r="G144" s="1880"/>
      <c r="H144" s="1880"/>
      <c r="I144" s="1880"/>
      <c r="J144" s="1880"/>
      <c r="K144" s="1880"/>
      <c r="L144" s="1880"/>
      <c r="M144" s="77"/>
      <c r="N144" s="77"/>
    </row>
    <row r="145" spans="1:14" ht="33.75" customHeight="1" x14ac:dyDescent="0.25">
      <c r="A145" s="17"/>
      <c r="B145" s="1855" t="s">
        <v>131</v>
      </c>
      <c r="C145" s="1855"/>
      <c r="D145" s="1855"/>
      <c r="E145" s="1855"/>
      <c r="F145" s="1855"/>
      <c r="G145" s="1855"/>
      <c r="H145" s="1855"/>
      <c r="I145" s="1855"/>
      <c r="J145" s="1855"/>
      <c r="K145" s="1855"/>
      <c r="L145" s="1855"/>
      <c r="M145" s="17"/>
      <c r="N145" s="17"/>
    </row>
    <row r="146" spans="1:14" ht="15.75" customHeight="1" x14ac:dyDescent="0.25">
      <c r="A146" s="17"/>
      <c r="B146" s="1855" t="s">
        <v>176</v>
      </c>
      <c r="C146" s="1855"/>
      <c r="D146" s="1855"/>
      <c r="E146" s="1855"/>
      <c r="F146" s="1855"/>
      <c r="G146" s="1855"/>
      <c r="H146" s="1855"/>
      <c r="I146" s="1855"/>
      <c r="J146" s="1855"/>
      <c r="K146" s="1855"/>
      <c r="L146" s="1855"/>
      <c r="M146" s="17"/>
      <c r="N146" s="17"/>
    </row>
    <row r="147" spans="1:14" ht="32.25" customHeight="1" x14ac:dyDescent="0.25">
      <c r="A147" s="17"/>
      <c r="B147" s="1855" t="s">
        <v>183</v>
      </c>
      <c r="C147" s="1855"/>
      <c r="D147" s="1855"/>
      <c r="E147" s="1855"/>
      <c r="F147" s="1855"/>
      <c r="G147" s="1855"/>
      <c r="H147" s="1855"/>
      <c r="I147" s="1855"/>
      <c r="J147" s="1855"/>
      <c r="K147" s="1855"/>
      <c r="L147" s="1855"/>
      <c r="M147" s="17"/>
      <c r="N147" s="17"/>
    </row>
    <row r="148" spans="1:14" ht="32.25" customHeight="1" x14ac:dyDescent="0.25">
      <c r="A148" s="17"/>
      <c r="B148" s="1855" t="s">
        <v>184</v>
      </c>
      <c r="C148" s="1855"/>
      <c r="D148" s="1855"/>
      <c r="E148" s="1855"/>
      <c r="F148" s="1855"/>
      <c r="G148" s="1855"/>
      <c r="H148" s="1855"/>
      <c r="I148" s="1855"/>
      <c r="J148" s="1855"/>
      <c r="K148" s="1855"/>
      <c r="L148" s="1855"/>
      <c r="M148" s="17"/>
      <c r="N148" s="17"/>
    </row>
    <row r="149" spans="1:14" ht="32.25" customHeight="1" x14ac:dyDescent="0.25">
      <c r="A149" s="17"/>
      <c r="B149" s="1855" t="s">
        <v>185</v>
      </c>
      <c r="C149" s="1855"/>
      <c r="D149" s="1855"/>
      <c r="E149" s="1855"/>
      <c r="F149" s="1855"/>
      <c r="G149" s="1855"/>
      <c r="H149" s="1855"/>
      <c r="I149" s="1855"/>
      <c r="J149" s="1855"/>
      <c r="K149" s="1855"/>
      <c r="L149" s="1855"/>
      <c r="M149" s="17"/>
      <c r="N149" s="17"/>
    </row>
    <row r="150" spans="1:14" ht="32.25" customHeight="1" x14ac:dyDescent="0.25">
      <c r="A150" s="17"/>
      <c r="B150" s="1855" t="s">
        <v>186</v>
      </c>
      <c r="C150" s="1855"/>
      <c r="D150" s="1855"/>
      <c r="E150" s="1855"/>
      <c r="F150" s="1855"/>
      <c r="G150" s="1855"/>
      <c r="H150" s="1855"/>
      <c r="I150" s="1855"/>
      <c r="J150" s="1855"/>
      <c r="K150" s="1855"/>
      <c r="L150" s="1855"/>
      <c r="M150" s="17"/>
      <c r="N150" s="17"/>
    </row>
    <row r="151" spans="1:14" ht="22.5" customHeight="1" x14ac:dyDescent="0.25">
      <c r="A151" s="1832" t="s">
        <v>2</v>
      </c>
      <c r="B151" s="1832"/>
      <c r="C151" s="1832"/>
      <c r="D151" s="1832"/>
      <c r="E151" s="1832"/>
      <c r="F151" s="1832"/>
      <c r="G151" s="1832"/>
      <c r="H151" s="1832"/>
      <c r="I151" s="1832"/>
      <c r="J151" s="1832"/>
      <c r="K151" s="1832"/>
      <c r="L151" s="1832"/>
      <c r="M151" s="73"/>
      <c r="N151" s="73"/>
    </row>
    <row r="152" spans="1:14" ht="30.75" customHeight="1" x14ac:dyDescent="0.25">
      <c r="A152" s="1841" t="s">
        <v>187</v>
      </c>
      <c r="B152" s="1841"/>
      <c r="C152" s="1841"/>
      <c r="D152" s="1841"/>
      <c r="E152" s="1841"/>
      <c r="F152" s="1841"/>
      <c r="G152" s="1841"/>
      <c r="H152" s="1841"/>
      <c r="I152" s="1841"/>
      <c r="J152" s="1841"/>
      <c r="K152" s="1841"/>
      <c r="L152" s="1841"/>
      <c r="M152" s="39"/>
      <c r="N152" s="39"/>
    </row>
    <row r="153" spans="1:14" ht="18" customHeight="1" x14ac:dyDescent="0.25">
      <c r="A153" s="1841" t="s">
        <v>178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39"/>
      <c r="N153" s="39"/>
    </row>
    <row r="154" spans="1:14" ht="61.9" customHeight="1" x14ac:dyDescent="0.25">
      <c r="A154" s="1841" t="s">
        <v>188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39"/>
      <c r="N154" s="39"/>
    </row>
    <row r="155" spans="1:14" ht="33.6" customHeight="1" x14ac:dyDescent="0.25">
      <c r="A155" s="1841" t="s">
        <v>50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39"/>
      <c r="N155" s="39"/>
    </row>
    <row r="156" spans="1:14" ht="48" customHeight="1" x14ac:dyDescent="0.25">
      <c r="A156" s="1841" t="s">
        <v>148</v>
      </c>
      <c r="B156" s="1841"/>
      <c r="C156" s="1841"/>
      <c r="D156" s="1841"/>
      <c r="E156" s="1841"/>
      <c r="F156" s="1841"/>
      <c r="G156" s="1841"/>
      <c r="H156" s="1841"/>
      <c r="I156" s="1841"/>
      <c r="J156" s="1841"/>
      <c r="K156" s="1841"/>
      <c r="L156" s="1841"/>
      <c r="M156" s="39"/>
      <c r="N156" s="39"/>
    </row>
    <row r="157" spans="1:14" ht="53.25" customHeight="1" x14ac:dyDescent="0.25">
      <c r="A157" s="1881" t="s">
        <v>196</v>
      </c>
      <c r="B157" s="1881"/>
      <c r="C157" s="1881"/>
      <c r="D157" s="1881"/>
      <c r="E157" s="1881"/>
      <c r="F157" s="1881"/>
      <c r="G157" s="1881"/>
      <c r="H157" s="1881"/>
      <c r="I157" s="1881"/>
      <c r="J157" s="1881"/>
      <c r="K157" s="1881"/>
      <c r="L157" s="1881"/>
      <c r="M157" s="525"/>
      <c r="N157" s="525"/>
    </row>
    <row r="158" spans="1:14" ht="35.450000000000003" customHeight="1" x14ac:dyDescent="0.25">
      <c r="A158" s="1841" t="s">
        <v>236</v>
      </c>
      <c r="B158" s="1841"/>
      <c r="C158" s="1841"/>
      <c r="D158" s="1841"/>
      <c r="E158" s="1841"/>
      <c r="F158" s="1841"/>
      <c r="G158" s="1841"/>
      <c r="H158" s="1841"/>
      <c r="I158" s="1841"/>
      <c r="J158" s="1841"/>
      <c r="K158" s="1841"/>
      <c r="L158" s="1841"/>
      <c r="M158" s="39"/>
      <c r="N158" s="39"/>
    </row>
    <row r="159" spans="1:14" ht="35.450000000000003" customHeight="1" x14ac:dyDescent="0.25">
      <c r="A159" s="1841" t="s">
        <v>96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39"/>
      <c r="N159" s="39"/>
    </row>
    <row r="160" spans="1:14" ht="22.15" customHeight="1" x14ac:dyDescent="0.25">
      <c r="A160" s="1841" t="s">
        <v>39</v>
      </c>
      <c r="B160" s="1841"/>
      <c r="C160" s="1841"/>
      <c r="D160" s="1841"/>
      <c r="E160" s="1841"/>
      <c r="F160" s="1841"/>
      <c r="G160" s="1841"/>
      <c r="H160" s="1841"/>
      <c r="I160" s="1841"/>
      <c r="J160" s="1841"/>
      <c r="K160" s="1841"/>
      <c r="L160" s="1841"/>
      <c r="M160" s="39"/>
      <c r="N160" s="39"/>
    </row>
    <row r="161" spans="1:14" ht="18.600000000000001" customHeight="1" x14ac:dyDescent="0.25">
      <c r="A161" s="1882" t="s">
        <v>18</v>
      </c>
      <c r="B161" s="1882"/>
      <c r="C161" s="1882"/>
      <c r="D161" s="1883"/>
      <c r="E161" s="1883"/>
      <c r="F161" s="1883"/>
      <c r="G161" s="1883"/>
      <c r="H161" s="1883"/>
      <c r="I161" s="1883"/>
      <c r="J161" s="1883"/>
      <c r="K161" s="1883"/>
      <c r="L161" s="1883"/>
      <c r="M161" s="56"/>
      <c r="N161" s="56"/>
    </row>
    <row r="162" spans="1:14" ht="18.600000000000001" customHeight="1" x14ac:dyDescent="0.25">
      <c r="A162" s="1883" t="s">
        <v>19</v>
      </c>
      <c r="B162" s="1883"/>
      <c r="C162" s="1883"/>
      <c r="D162" s="1883"/>
      <c r="E162" s="1883"/>
      <c r="F162" s="1883"/>
      <c r="G162" s="1883"/>
      <c r="H162" s="1883"/>
      <c r="I162" s="1883"/>
      <c r="J162" s="1883"/>
      <c r="K162" s="1883"/>
      <c r="L162" s="1883"/>
      <c r="M162" s="56"/>
      <c r="N162" s="56"/>
    </row>
    <row r="163" spans="1:14" ht="18.75" customHeight="1" x14ac:dyDescent="0.25">
      <c r="A163" s="1841" t="s">
        <v>97</v>
      </c>
      <c r="B163" s="1841"/>
      <c r="C163" s="1841"/>
      <c r="D163" s="1841"/>
      <c r="E163" s="1841"/>
      <c r="F163" s="1841"/>
      <c r="G163" s="1841"/>
      <c r="H163" s="1841"/>
      <c r="I163" s="1841"/>
      <c r="J163" s="1841"/>
      <c r="K163" s="1841"/>
      <c r="L163" s="1841"/>
      <c r="M163" s="39"/>
      <c r="N163" s="39"/>
    </row>
    <row r="164" spans="1:14" ht="70.900000000000006" customHeight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5" thickBo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67.5" customHeight="1" thickBot="1" x14ac:dyDescent="0.25">
      <c r="A167" s="1791" t="s">
        <v>20</v>
      </c>
      <c r="B167" s="1842"/>
      <c r="C167" s="1793" t="s">
        <v>21</v>
      </c>
      <c r="D167" s="1790"/>
      <c r="E167" s="1790"/>
      <c r="F167" s="1790"/>
      <c r="G167" s="1790"/>
      <c r="H167" s="1792"/>
      <c r="I167" s="1847" t="s">
        <v>22</v>
      </c>
      <c r="J167" s="1024" t="s">
        <v>52</v>
      </c>
      <c r="K167" s="1025"/>
      <c r="L167" s="5"/>
      <c r="M167" s="5"/>
      <c r="N167" s="5"/>
    </row>
    <row r="168" spans="1:14" ht="48.75" thickBot="1" x14ac:dyDescent="0.25">
      <c r="A168" s="1843"/>
      <c r="B168" s="1844"/>
      <c r="C168" s="1830"/>
      <c r="D168" s="1845"/>
      <c r="E168" s="1845"/>
      <c r="F168" s="1845"/>
      <c r="G168" s="1845"/>
      <c r="H168" s="1846"/>
      <c r="I168" s="1848"/>
      <c r="J168" s="333" t="s">
        <v>193</v>
      </c>
      <c r="K168" s="24" t="s">
        <v>194</v>
      </c>
      <c r="L168" s="5"/>
      <c r="M168" s="5"/>
      <c r="N168" s="5"/>
    </row>
    <row r="169" spans="1:14" ht="19.5" customHeight="1" thickBot="1" x14ac:dyDescent="0.25">
      <c r="A169" s="1797" t="s">
        <v>192</v>
      </c>
      <c r="B169" s="1798"/>
      <c r="C169" s="1798"/>
      <c r="D169" s="1798"/>
      <c r="E169" s="1798"/>
      <c r="F169" s="1798"/>
      <c r="G169" s="1798"/>
      <c r="H169" s="1798"/>
      <c r="I169" s="1798"/>
      <c r="J169" s="1798"/>
      <c r="K169" s="1799"/>
      <c r="L169" s="5"/>
      <c r="M169" s="5"/>
      <c r="N169" s="5"/>
    </row>
    <row r="170" spans="1:14" ht="15" x14ac:dyDescent="0.25">
      <c r="A170" s="978"/>
      <c r="B170" s="548"/>
      <c r="C170" s="925"/>
      <c r="D170" s="646"/>
      <c r="E170" s="959"/>
      <c r="F170" s="51"/>
      <c r="G170" s="51"/>
      <c r="H170" s="51"/>
      <c r="I170" s="51"/>
      <c r="J170" s="599">
        <v>3350</v>
      </c>
      <c r="K170" s="592"/>
      <c r="L170" s="5"/>
      <c r="M170" s="5"/>
      <c r="N170" s="5"/>
    </row>
    <row r="171" spans="1:14" ht="15" x14ac:dyDescent="0.25">
      <c r="A171" s="573"/>
      <c r="B171" s="549"/>
      <c r="C171" s="574"/>
      <c r="D171" s="912"/>
      <c r="E171" s="575"/>
      <c r="F171" s="51"/>
      <c r="G171" s="51"/>
      <c r="H171" s="51"/>
      <c r="I171" s="51"/>
      <c r="J171" s="600">
        <f>(J170-1960)*118%</f>
        <v>1640.1999999999998</v>
      </c>
      <c r="K171" s="579"/>
      <c r="L171" s="5"/>
      <c r="M171" s="5"/>
      <c r="N171" s="5"/>
    </row>
    <row r="172" spans="1:14" ht="35.25" customHeight="1" x14ac:dyDescent="0.2">
      <c r="A172" s="1955" t="s">
        <v>48</v>
      </c>
      <c r="B172" s="1956"/>
      <c r="C172" s="1957" t="s">
        <v>91</v>
      </c>
      <c r="D172" s="1958"/>
      <c r="E172" s="1958"/>
      <c r="F172" s="1958"/>
      <c r="G172" s="1958"/>
      <c r="H172" s="1959"/>
      <c r="I172" s="574">
        <v>2</v>
      </c>
      <c r="J172" s="326">
        <v>1640</v>
      </c>
      <c r="K172" s="575"/>
      <c r="L172" s="5"/>
      <c r="M172" s="5"/>
      <c r="N172" s="5"/>
    </row>
    <row r="173" spans="1:14" ht="15" x14ac:dyDescent="0.2">
      <c r="A173" s="573"/>
      <c r="B173" s="1091"/>
      <c r="C173" s="549"/>
      <c r="D173" s="913"/>
      <c r="E173" s="575"/>
      <c r="F173" s="574"/>
      <c r="G173" s="913"/>
      <c r="H173" s="575"/>
      <c r="I173" s="574"/>
      <c r="J173" s="578">
        <v>3570</v>
      </c>
      <c r="K173" s="579"/>
      <c r="L173" s="5"/>
      <c r="M173" s="5"/>
      <c r="N173" s="5"/>
    </row>
    <row r="174" spans="1:14" ht="15" x14ac:dyDescent="0.2">
      <c r="A174" s="573"/>
      <c r="B174" s="1091"/>
      <c r="C174" s="549"/>
      <c r="D174" s="912"/>
      <c r="E174" s="575"/>
      <c r="F174" s="574"/>
      <c r="G174" s="912"/>
      <c r="H174" s="575"/>
      <c r="I174" s="574"/>
      <c r="J174" s="600">
        <f>(J173-1960)*118%</f>
        <v>1899.8</v>
      </c>
      <c r="K174" s="579"/>
      <c r="L174" s="5"/>
      <c r="M174" s="5"/>
      <c r="N174" s="5"/>
    </row>
    <row r="175" spans="1:14" ht="40.5" customHeight="1" x14ac:dyDescent="0.2">
      <c r="A175" s="1955" t="s">
        <v>44</v>
      </c>
      <c r="B175" s="1956"/>
      <c r="C175" s="1957" t="s">
        <v>74</v>
      </c>
      <c r="D175" s="1958"/>
      <c r="E175" s="1958"/>
      <c r="F175" s="1958"/>
      <c r="G175" s="1958"/>
      <c r="H175" s="1959"/>
      <c r="I175" s="574">
        <v>2</v>
      </c>
      <c r="J175" s="326">
        <v>1900</v>
      </c>
      <c r="K175" s="575"/>
      <c r="L175" s="5"/>
      <c r="M175" s="5"/>
      <c r="N175" s="5"/>
    </row>
    <row r="176" spans="1:14" ht="15" x14ac:dyDescent="0.2">
      <c r="A176" s="573"/>
      <c r="B176" s="1091"/>
      <c r="C176" s="549"/>
      <c r="D176" s="582"/>
      <c r="E176" s="575"/>
      <c r="F176" s="574"/>
      <c r="G176" s="582"/>
      <c r="H176" s="575"/>
      <c r="I176" s="574"/>
      <c r="J176" s="580"/>
      <c r="K176" s="575">
        <v>3950</v>
      </c>
      <c r="L176" s="5"/>
      <c r="M176" s="5"/>
      <c r="N176" s="5"/>
    </row>
    <row r="177" spans="1:14" ht="15.75" thickBot="1" x14ac:dyDescent="0.25">
      <c r="A177" s="976"/>
      <c r="B177" s="1092"/>
      <c r="C177" s="919"/>
      <c r="D177" s="945"/>
      <c r="E177" s="977"/>
      <c r="F177" s="586"/>
      <c r="G177" s="945"/>
      <c r="H177" s="977"/>
      <c r="I177" s="586"/>
      <c r="J177" s="580"/>
      <c r="K177" s="593">
        <f>(K176-1960)*118%</f>
        <v>2348.1999999999998</v>
      </c>
      <c r="L177" s="5"/>
      <c r="M177" s="5"/>
      <c r="N177" s="5"/>
    </row>
    <row r="178" spans="1:14" ht="40.5" customHeight="1" thickBot="1" x14ac:dyDescent="0.25">
      <c r="A178" s="1835" t="s">
        <v>28</v>
      </c>
      <c r="B178" s="1903"/>
      <c r="C178" s="1904" t="s">
        <v>75</v>
      </c>
      <c r="D178" s="1838"/>
      <c r="E178" s="1838"/>
      <c r="F178" s="1838"/>
      <c r="G178" s="1838"/>
      <c r="H178" s="1839"/>
      <c r="I178" s="931">
        <v>1</v>
      </c>
      <c r="J178" s="582"/>
      <c r="K178" s="328">
        <v>2350</v>
      </c>
      <c r="L178" s="5"/>
      <c r="M178" s="5"/>
      <c r="N178" s="5"/>
    </row>
    <row r="179" spans="1:14" ht="15" x14ac:dyDescent="0.2">
      <c r="A179" s="1093"/>
      <c r="B179" s="1094"/>
      <c r="C179" s="548"/>
      <c r="D179" s="646"/>
      <c r="E179" s="959"/>
      <c r="F179" s="925"/>
      <c r="G179" s="646"/>
      <c r="H179" s="959"/>
      <c r="I179" s="925"/>
      <c r="J179" s="580"/>
      <c r="K179" s="579">
        <v>4220</v>
      </c>
      <c r="L179" s="5"/>
      <c r="M179" s="5"/>
      <c r="N179" s="5"/>
    </row>
    <row r="180" spans="1:14" ht="15" x14ac:dyDescent="0.2">
      <c r="A180" s="573"/>
      <c r="B180" s="1091"/>
      <c r="C180" s="549"/>
      <c r="D180" s="582"/>
      <c r="E180" s="593"/>
      <c r="F180" s="574"/>
      <c r="G180" s="582"/>
      <c r="H180" s="593"/>
      <c r="I180" s="574"/>
      <c r="J180" s="580"/>
      <c r="K180" s="594">
        <f>(K179-1960)*118%</f>
        <v>2666.7999999999997</v>
      </c>
      <c r="L180" s="5"/>
      <c r="M180" s="5"/>
      <c r="N180" s="5"/>
    </row>
    <row r="181" spans="1:14" ht="37.5" customHeight="1" x14ac:dyDescent="0.2">
      <c r="A181" s="1955" t="s">
        <v>29</v>
      </c>
      <c r="B181" s="1956"/>
      <c r="C181" s="1957" t="s">
        <v>74</v>
      </c>
      <c r="D181" s="1958"/>
      <c r="E181" s="1958"/>
      <c r="F181" s="1958"/>
      <c r="G181" s="1958"/>
      <c r="H181" s="1959"/>
      <c r="I181" s="574">
        <v>1</v>
      </c>
      <c r="J181" s="582"/>
      <c r="K181" s="328">
        <v>2670</v>
      </c>
      <c r="L181" s="5"/>
      <c r="M181" s="5"/>
      <c r="N181" s="5"/>
    </row>
    <row r="182" spans="1:14" ht="15" x14ac:dyDescent="0.2">
      <c r="A182" s="573"/>
      <c r="B182" s="1091"/>
      <c r="C182" s="549"/>
      <c r="D182" s="582"/>
      <c r="E182" s="575"/>
      <c r="F182" s="574"/>
      <c r="G182" s="582"/>
      <c r="H182" s="575"/>
      <c r="I182" s="574"/>
      <c r="J182" s="580"/>
      <c r="K182" s="579">
        <v>4560</v>
      </c>
      <c r="L182" s="5"/>
      <c r="M182" s="5"/>
      <c r="N182" s="5"/>
    </row>
    <row r="183" spans="1:14" ht="15.75" thickBot="1" x14ac:dyDescent="0.25">
      <c r="A183" s="976"/>
      <c r="B183" s="1092"/>
      <c r="C183" s="919"/>
      <c r="D183" s="945"/>
      <c r="E183" s="977"/>
      <c r="F183" s="586"/>
      <c r="G183" s="945"/>
      <c r="H183" s="977"/>
      <c r="I183" s="586"/>
      <c r="J183" s="580"/>
      <c r="K183" s="594">
        <f>(K182-1960)*118%</f>
        <v>3068</v>
      </c>
      <c r="L183" s="5"/>
      <c r="M183" s="5"/>
      <c r="N183" s="5"/>
    </row>
    <row r="184" spans="1:14" ht="36" customHeight="1" thickBot="1" x14ac:dyDescent="0.25">
      <c r="A184" s="1835" t="s">
        <v>133</v>
      </c>
      <c r="B184" s="1903"/>
      <c r="C184" s="1904" t="s">
        <v>134</v>
      </c>
      <c r="D184" s="1838"/>
      <c r="E184" s="1838"/>
      <c r="F184" s="1838"/>
      <c r="G184" s="1838"/>
      <c r="H184" s="1839"/>
      <c r="I184" s="931"/>
      <c r="J184" s="582"/>
      <c r="K184" s="595">
        <v>3070</v>
      </c>
      <c r="L184" s="5"/>
      <c r="M184" s="5"/>
      <c r="N184" s="5"/>
    </row>
    <row r="185" spans="1:14" ht="15" x14ac:dyDescent="0.2">
      <c r="A185" s="1093"/>
      <c r="B185" s="1094"/>
      <c r="C185" s="548"/>
      <c r="D185" s="646"/>
      <c r="E185" s="959"/>
      <c r="F185" s="925"/>
      <c r="G185" s="646"/>
      <c r="H185" s="959"/>
      <c r="I185" s="925"/>
      <c r="J185" s="580">
        <v>4160</v>
      </c>
      <c r="K185" s="579"/>
      <c r="L185" s="5"/>
      <c r="M185" s="5"/>
      <c r="N185" s="5"/>
    </row>
    <row r="186" spans="1:14" ht="15" x14ac:dyDescent="0.2">
      <c r="A186" s="573"/>
      <c r="B186" s="1091"/>
      <c r="C186" s="549"/>
      <c r="D186" s="912"/>
      <c r="E186" s="593"/>
      <c r="F186" s="574"/>
      <c r="G186" s="912"/>
      <c r="H186" s="593"/>
      <c r="I186" s="574"/>
      <c r="J186" s="600">
        <f>(J185-1960)*118%</f>
        <v>2596</v>
      </c>
      <c r="K186" s="594"/>
      <c r="L186" s="5"/>
      <c r="M186" s="5"/>
      <c r="N186" s="5"/>
    </row>
    <row r="187" spans="1:14" ht="38.25" customHeight="1" thickBot="1" x14ac:dyDescent="0.25">
      <c r="A187" s="1950" t="s">
        <v>34</v>
      </c>
      <c r="B187" s="1951"/>
      <c r="C187" s="1952" t="s">
        <v>179</v>
      </c>
      <c r="D187" s="1953"/>
      <c r="E187" s="1953"/>
      <c r="F187" s="1953"/>
      <c r="G187" s="1953"/>
      <c r="H187" s="1954"/>
      <c r="I187" s="885">
        <v>2</v>
      </c>
      <c r="J187" s="329">
        <v>2600</v>
      </c>
      <c r="K187" s="589"/>
      <c r="L187" s="5"/>
      <c r="M187" s="5"/>
      <c r="N187" s="5"/>
    </row>
    <row r="188" spans="1:14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 x14ac:dyDescent="0.25">
      <c r="A189" s="1854" t="s">
        <v>2</v>
      </c>
      <c r="B189" s="1854"/>
      <c r="C189" s="1854"/>
      <c r="D189" s="1854"/>
      <c r="E189" s="1854"/>
      <c r="F189" s="1854"/>
      <c r="G189" s="1854"/>
      <c r="H189" s="1854"/>
      <c r="I189" s="1854"/>
      <c r="J189" s="1854"/>
      <c r="K189" s="1854"/>
      <c r="L189" s="1854"/>
      <c r="M189" s="5"/>
      <c r="N189" s="5"/>
    </row>
    <row r="190" spans="1:14" ht="15" customHeight="1" x14ac:dyDescent="0.25">
      <c r="A190" s="1855" t="s">
        <v>98</v>
      </c>
      <c r="B190" s="1855"/>
      <c r="C190" s="1855"/>
      <c r="D190" s="1855"/>
      <c r="E190" s="1855"/>
      <c r="F190" s="1855"/>
      <c r="G190" s="1855"/>
      <c r="H190" s="1855"/>
      <c r="I190" s="1855"/>
      <c r="J190" s="1855"/>
      <c r="K190" s="1855"/>
      <c r="L190" s="1855"/>
      <c r="M190" s="5"/>
      <c r="N190" s="5"/>
    </row>
    <row r="191" spans="1:14" ht="15.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15"/>
      <c r="L191" s="15"/>
      <c r="M191" s="5"/>
      <c r="N191" s="5"/>
    </row>
    <row r="192" spans="1:14" ht="15.75" x14ac:dyDescent="0.25">
      <c r="A192" s="8"/>
      <c r="B192" s="8" t="s">
        <v>42</v>
      </c>
      <c r="C192" s="8"/>
      <c r="D192" s="7"/>
      <c r="E192" s="7"/>
      <c r="F192" s="7"/>
      <c r="G192" s="7"/>
      <c r="H192" s="7"/>
      <c r="I192" s="7"/>
      <c r="J192" s="7"/>
      <c r="K192" s="5"/>
      <c r="L192" s="5"/>
      <c r="M192" s="5"/>
      <c r="N192" s="5"/>
    </row>
    <row r="193" spans="1:14" ht="15.75" x14ac:dyDescent="0.25">
      <c r="A193" s="8"/>
      <c r="B193" s="8" t="s">
        <v>43</v>
      </c>
      <c r="C193" s="8"/>
      <c r="D193" s="7"/>
      <c r="E193" s="7"/>
      <c r="F193" s="7"/>
      <c r="G193" s="7"/>
      <c r="H193" s="7"/>
      <c r="I193" s="7"/>
      <c r="J193" s="7"/>
      <c r="K193" s="5"/>
      <c r="L193" s="5"/>
      <c r="M193" s="5"/>
      <c r="N193" s="5"/>
    </row>
    <row r="194" spans="1:1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</sheetData>
  <mergeCells count="72">
    <mergeCell ref="A158:L158"/>
    <mergeCell ref="A159:L159"/>
    <mergeCell ref="A190:L190"/>
    <mergeCell ref="A175:B175"/>
    <mergeCell ref="C175:H175"/>
    <mergeCell ref="A178:B178"/>
    <mergeCell ref="C178:H178"/>
    <mergeCell ref="A189:L189"/>
    <mergeCell ref="A187:B187"/>
    <mergeCell ref="A181:B181"/>
    <mergeCell ref="C181:H181"/>
    <mergeCell ref="C187:H187"/>
    <mergeCell ref="I167:I168"/>
    <mergeCell ref="A172:B172"/>
    <mergeCell ref="C172:H172"/>
    <mergeCell ref="C167:H168"/>
    <mergeCell ref="A184:B184"/>
    <mergeCell ref="C184:H184"/>
    <mergeCell ref="A160:L160"/>
    <mergeCell ref="A169:K169"/>
    <mergeCell ref="A161:L161"/>
    <mergeCell ref="A162:L162"/>
    <mergeCell ref="A163:L163"/>
    <mergeCell ref="A167:B168"/>
    <mergeCell ref="A157:L157"/>
    <mergeCell ref="A156:L156"/>
    <mergeCell ref="A155:L155"/>
    <mergeCell ref="B146:L146"/>
    <mergeCell ref="B147:L147"/>
    <mergeCell ref="B148:L148"/>
    <mergeCell ref="B149:L149"/>
    <mergeCell ref="A151:L151"/>
    <mergeCell ref="A153:L153"/>
    <mergeCell ref="A152:L152"/>
    <mergeCell ref="A154:L154"/>
    <mergeCell ref="B145:L145"/>
    <mergeCell ref="C76:C77"/>
    <mergeCell ref="A70:L70"/>
    <mergeCell ref="A72:L72"/>
    <mergeCell ref="A74:L74"/>
    <mergeCell ref="A76:A77"/>
    <mergeCell ref="M76:N76"/>
    <mergeCell ref="B150:L150"/>
    <mergeCell ref="D76:F76"/>
    <mergeCell ref="A73:L73"/>
    <mergeCell ref="A78:N78"/>
    <mergeCell ref="A144:L144"/>
    <mergeCell ref="B76:B77"/>
    <mergeCell ref="G76:H76"/>
    <mergeCell ref="I76:J76"/>
    <mergeCell ref="K76:L76"/>
    <mergeCell ref="A143:L143"/>
    <mergeCell ref="A109:L109"/>
    <mergeCell ref="A118:N118"/>
    <mergeCell ref="A136:L136"/>
    <mergeCell ref="A79:N79"/>
    <mergeCell ref="A138:L138"/>
    <mergeCell ref="A15:N15"/>
    <mergeCell ref="A37:L37"/>
    <mergeCell ref="A71:L71"/>
    <mergeCell ref="A17:N17"/>
    <mergeCell ref="A9:L9"/>
    <mergeCell ref="A10:L10"/>
    <mergeCell ref="A11:L11"/>
    <mergeCell ref="D13:F13"/>
    <mergeCell ref="G13:H13"/>
    <mergeCell ref="I13:J13"/>
    <mergeCell ref="K13:L13"/>
    <mergeCell ref="M13:N13"/>
    <mergeCell ref="A16:N16"/>
    <mergeCell ref="A46:N46"/>
    <mergeCell ref="A65:L65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2"/>
  <sheetViews>
    <sheetView topLeftCell="A34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207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230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1847" t="s">
        <v>20</v>
      </c>
      <c r="B13" s="1847" t="s">
        <v>21</v>
      </c>
      <c r="C13" s="1969" t="s">
        <v>22</v>
      </c>
      <c r="D13" s="1787" t="s">
        <v>52</v>
      </c>
      <c r="E13" s="1788"/>
      <c r="F13" s="1789"/>
      <c r="G13" s="1790" t="s">
        <v>84</v>
      </c>
      <c r="H13" s="1790"/>
      <c r="I13" s="1791" t="s">
        <v>162</v>
      </c>
      <c r="J13" s="1792"/>
      <c r="K13" s="1790" t="s">
        <v>163</v>
      </c>
      <c r="L13" s="1792"/>
      <c r="M13" s="1791" t="s">
        <v>180</v>
      </c>
      <c r="N13" s="1792"/>
    </row>
    <row r="14" spans="1:14" ht="101.25" customHeight="1" thickBot="1" x14ac:dyDescent="0.25">
      <c r="A14" s="1848"/>
      <c r="B14" s="1848"/>
      <c r="C14" s="1970"/>
      <c r="D14" s="22" t="s">
        <v>27</v>
      </c>
      <c r="E14" s="23" t="s">
        <v>26</v>
      </c>
      <c r="F14" s="24" t="s">
        <v>181</v>
      </c>
      <c r="G14" s="333" t="s">
        <v>23</v>
      </c>
      <c r="H14" s="1095" t="s">
        <v>164</v>
      </c>
      <c r="I14" s="22" t="s">
        <v>23</v>
      </c>
      <c r="J14" s="24" t="s">
        <v>164</v>
      </c>
      <c r="K14" s="333" t="s">
        <v>23</v>
      </c>
      <c r="L14" s="24" t="s">
        <v>164</v>
      </c>
      <c r="M14" s="22" t="s">
        <v>23</v>
      </c>
      <c r="N14" s="24" t="s">
        <v>164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2"/>
      <c r="K17" s="1972"/>
      <c r="L17" s="1972"/>
      <c r="M17" s="1972"/>
      <c r="N17" s="1973"/>
    </row>
    <row r="18" spans="1:14" ht="58.15" customHeight="1" thickBot="1" x14ac:dyDescent="0.25">
      <c r="A18" s="524" t="s">
        <v>78</v>
      </c>
      <c r="B18" s="858" t="s">
        <v>87</v>
      </c>
      <c r="C18" s="401">
        <v>2</v>
      </c>
      <c r="D18" s="406">
        <v>2230</v>
      </c>
      <c r="E18" s="354">
        <v>3010</v>
      </c>
      <c r="F18" s="360">
        <v>1580</v>
      </c>
      <c r="G18" s="404">
        <v>1780</v>
      </c>
      <c r="H18" s="402">
        <v>1220</v>
      </c>
      <c r="I18" s="406">
        <v>2000</v>
      </c>
      <c r="J18" s="355">
        <v>1350</v>
      </c>
      <c r="K18" s="404">
        <v>2030</v>
      </c>
      <c r="L18" s="859">
        <v>1380</v>
      </c>
      <c r="M18" s="584">
        <v>2060</v>
      </c>
      <c r="N18" s="355">
        <v>1510</v>
      </c>
    </row>
    <row r="19" spans="1:14" ht="55.9" customHeight="1" thickBot="1" x14ac:dyDescent="0.25">
      <c r="A19" s="524" t="s">
        <v>44</v>
      </c>
      <c r="B19" s="223" t="s">
        <v>88</v>
      </c>
      <c r="C19" s="401">
        <v>2</v>
      </c>
      <c r="D19" s="406">
        <v>2440</v>
      </c>
      <c r="E19" s="354">
        <v>3290</v>
      </c>
      <c r="F19" s="360">
        <v>1580</v>
      </c>
      <c r="G19" s="404">
        <v>1950</v>
      </c>
      <c r="H19" s="402">
        <v>1220</v>
      </c>
      <c r="I19" s="406">
        <v>2190</v>
      </c>
      <c r="J19" s="355">
        <v>1350</v>
      </c>
      <c r="K19" s="404">
        <v>2220</v>
      </c>
      <c r="L19" s="859">
        <v>1380</v>
      </c>
      <c r="M19" s="584">
        <v>2300</v>
      </c>
      <c r="N19" s="355">
        <v>1510</v>
      </c>
    </row>
    <row r="20" spans="1:14" ht="56.45" customHeight="1" thickBot="1" x14ac:dyDescent="0.25">
      <c r="A20" s="524" t="s">
        <v>28</v>
      </c>
      <c r="B20" s="223" t="s">
        <v>59</v>
      </c>
      <c r="C20" s="401">
        <v>1</v>
      </c>
      <c r="D20" s="406"/>
      <c r="E20" s="354">
        <v>2730</v>
      </c>
      <c r="F20" s="360">
        <v>1580</v>
      </c>
      <c r="G20" s="404"/>
      <c r="H20" s="402">
        <v>1220</v>
      </c>
      <c r="I20" s="406"/>
      <c r="J20" s="355">
        <v>1350</v>
      </c>
      <c r="K20" s="404"/>
      <c r="L20" s="859">
        <v>1380</v>
      </c>
      <c r="M20" s="865"/>
      <c r="N20" s="355">
        <v>1510</v>
      </c>
    </row>
    <row r="21" spans="1:14" ht="44.45" customHeight="1" thickBot="1" x14ac:dyDescent="0.25">
      <c r="A21" s="524" t="s">
        <v>29</v>
      </c>
      <c r="B21" s="223" t="s">
        <v>60</v>
      </c>
      <c r="C21" s="401">
        <v>1</v>
      </c>
      <c r="D21" s="867"/>
      <c r="E21" s="354">
        <v>2980</v>
      </c>
      <c r="F21" s="360">
        <v>1580</v>
      </c>
      <c r="G21" s="404"/>
      <c r="H21" s="402">
        <v>1220</v>
      </c>
      <c r="I21" s="406"/>
      <c r="J21" s="355">
        <v>1350</v>
      </c>
      <c r="K21" s="404"/>
      <c r="L21" s="859">
        <v>1380</v>
      </c>
      <c r="M21" s="865"/>
      <c r="N21" s="355">
        <v>1510</v>
      </c>
    </row>
    <row r="22" spans="1:14" ht="63.75" customHeight="1" thickBot="1" x14ac:dyDescent="0.25">
      <c r="A22" s="1072" t="s">
        <v>133</v>
      </c>
      <c r="B22" s="585" t="s">
        <v>134</v>
      </c>
      <c r="C22" s="859">
        <v>1</v>
      </c>
      <c r="D22" s="407"/>
      <c r="E22" s="361">
        <v>3300</v>
      </c>
      <c r="F22" s="360">
        <v>1580</v>
      </c>
      <c r="G22" s="409"/>
      <c r="H22" s="402">
        <v>1220</v>
      </c>
      <c r="I22" s="406"/>
      <c r="J22" s="355">
        <v>1350</v>
      </c>
      <c r="K22" s="404"/>
      <c r="L22" s="859">
        <v>1380</v>
      </c>
      <c r="M22" s="865"/>
      <c r="N22" s="355">
        <v>1510</v>
      </c>
    </row>
    <row r="23" spans="1:14" ht="93.75" customHeight="1" thickBot="1" x14ac:dyDescent="0.25">
      <c r="A23" s="524" t="s">
        <v>202</v>
      </c>
      <c r="B23" s="585" t="s">
        <v>61</v>
      </c>
      <c r="C23" s="402">
        <v>1</v>
      </c>
      <c r="D23" s="406"/>
      <c r="E23" s="354">
        <v>2440</v>
      </c>
      <c r="F23" s="360"/>
      <c r="G23" s="404"/>
      <c r="H23" s="402"/>
      <c r="I23" s="406"/>
      <c r="J23" s="355"/>
      <c r="K23" s="404"/>
      <c r="L23" s="859"/>
      <c r="M23" s="584"/>
      <c r="N23" s="355"/>
    </row>
    <row r="24" spans="1:14" ht="21" customHeight="1" thickBot="1" x14ac:dyDescent="0.3">
      <c r="A24" s="1889" t="s">
        <v>54</v>
      </c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1"/>
      <c r="M24" s="696"/>
      <c r="N24" s="697"/>
    </row>
    <row r="25" spans="1:14" ht="66.599999999999994" customHeight="1" thickBot="1" x14ac:dyDescent="0.3">
      <c r="A25" s="524" t="s">
        <v>79</v>
      </c>
      <c r="B25" s="223" t="s">
        <v>166</v>
      </c>
      <c r="C25" s="871">
        <v>2</v>
      </c>
      <c r="D25" s="872">
        <v>2930</v>
      </c>
      <c r="E25" s="400">
        <v>4100</v>
      </c>
      <c r="F25" s="360">
        <v>1580</v>
      </c>
      <c r="G25" s="404">
        <v>2340</v>
      </c>
      <c r="H25" s="402">
        <v>1220</v>
      </c>
      <c r="I25" s="872">
        <v>2610</v>
      </c>
      <c r="J25" s="355">
        <v>1350</v>
      </c>
      <c r="K25" s="410">
        <v>2650</v>
      </c>
      <c r="L25" s="859">
        <v>1380</v>
      </c>
      <c r="M25" s="584">
        <v>2730</v>
      </c>
      <c r="N25" s="355">
        <v>1510</v>
      </c>
    </row>
    <row r="26" spans="1:14" ht="64.150000000000006" customHeight="1" thickBot="1" x14ac:dyDescent="0.25">
      <c r="A26" s="524" t="s">
        <v>137</v>
      </c>
      <c r="B26" s="585" t="s">
        <v>172</v>
      </c>
      <c r="C26" s="874">
        <v>2</v>
      </c>
      <c r="D26" s="872">
        <v>3110</v>
      </c>
      <c r="E26" s="400">
        <v>4350</v>
      </c>
      <c r="F26" s="360">
        <v>1580</v>
      </c>
      <c r="G26" s="404">
        <v>2490</v>
      </c>
      <c r="H26" s="402">
        <v>1220</v>
      </c>
      <c r="I26" s="872">
        <v>2780</v>
      </c>
      <c r="J26" s="355">
        <v>1350</v>
      </c>
      <c r="K26" s="410">
        <v>2820</v>
      </c>
      <c r="L26" s="859">
        <v>1380</v>
      </c>
      <c r="M26" s="584">
        <v>2910</v>
      </c>
      <c r="N26" s="355">
        <v>1510</v>
      </c>
    </row>
    <row r="27" spans="1:14" ht="21" customHeight="1" thickBot="1" x14ac:dyDescent="0.3">
      <c r="A27" s="1892" t="s">
        <v>80</v>
      </c>
      <c r="B27" s="1893"/>
      <c r="C27" s="1893"/>
      <c r="D27" s="1893"/>
      <c r="E27" s="1893"/>
      <c r="F27" s="1893"/>
      <c r="G27" s="1893"/>
      <c r="H27" s="1893"/>
      <c r="I27" s="1893"/>
      <c r="J27" s="1893"/>
      <c r="K27" s="1893"/>
      <c r="L27" s="1893"/>
      <c r="M27" s="1893"/>
      <c r="N27" s="1894"/>
    </row>
    <row r="28" spans="1:14" ht="67.5" customHeight="1" thickBot="1" x14ac:dyDescent="0.25">
      <c r="A28" s="876" t="s">
        <v>24</v>
      </c>
      <c r="B28" s="585" t="s">
        <v>173</v>
      </c>
      <c r="C28" s="408">
        <v>2</v>
      </c>
      <c r="D28" s="406">
        <v>4030</v>
      </c>
      <c r="E28" s="354">
        <v>5640</v>
      </c>
      <c r="F28" s="360">
        <v>2220</v>
      </c>
      <c r="G28" s="404">
        <v>3230</v>
      </c>
      <c r="H28" s="402">
        <v>1380</v>
      </c>
      <c r="I28" s="406">
        <v>3580</v>
      </c>
      <c r="J28" s="360">
        <v>1520</v>
      </c>
      <c r="K28" s="404">
        <v>3630</v>
      </c>
      <c r="L28" s="402">
        <v>1550</v>
      </c>
      <c r="M28" s="581">
        <v>3780</v>
      </c>
      <c r="N28" s="1073">
        <v>1540</v>
      </c>
    </row>
    <row r="29" spans="1:14" ht="65.25" customHeight="1" thickBot="1" x14ac:dyDescent="0.25">
      <c r="A29" s="877" t="s">
        <v>14</v>
      </c>
      <c r="B29" s="585" t="s">
        <v>174</v>
      </c>
      <c r="C29" s="408">
        <v>2</v>
      </c>
      <c r="D29" s="406">
        <v>4420</v>
      </c>
      <c r="E29" s="354">
        <v>6190</v>
      </c>
      <c r="F29" s="360">
        <v>2430</v>
      </c>
      <c r="G29" s="404">
        <v>3550</v>
      </c>
      <c r="H29" s="402">
        <v>1560</v>
      </c>
      <c r="I29" s="406">
        <v>3920</v>
      </c>
      <c r="J29" s="360">
        <v>1700</v>
      </c>
      <c r="K29" s="404">
        <v>3980</v>
      </c>
      <c r="L29" s="402">
        <v>1730</v>
      </c>
      <c r="M29" s="581">
        <v>4150</v>
      </c>
      <c r="N29" s="1073">
        <v>1730</v>
      </c>
    </row>
    <row r="30" spans="1:14" ht="66.75" customHeight="1" thickBot="1" x14ac:dyDescent="0.25">
      <c r="A30" s="879" t="s">
        <v>145</v>
      </c>
      <c r="B30" s="585" t="s">
        <v>175</v>
      </c>
      <c r="C30" s="880">
        <v>2</v>
      </c>
      <c r="D30" s="407">
        <v>4760</v>
      </c>
      <c r="E30" s="361">
        <v>6660</v>
      </c>
      <c r="F30" s="362">
        <v>2620</v>
      </c>
      <c r="G30" s="405">
        <v>3830</v>
      </c>
      <c r="H30" s="403">
        <v>1710</v>
      </c>
      <c r="I30" s="407">
        <v>4230</v>
      </c>
      <c r="J30" s="362">
        <v>1870</v>
      </c>
      <c r="K30" s="405">
        <v>4280</v>
      </c>
      <c r="L30" s="403">
        <v>1900</v>
      </c>
      <c r="M30" s="581">
        <v>4480</v>
      </c>
      <c r="N30" s="1073">
        <v>1890</v>
      </c>
    </row>
    <row r="31" spans="1:14" ht="66" customHeight="1" thickBot="1" x14ac:dyDescent="0.25">
      <c r="A31" s="879" t="s">
        <v>146</v>
      </c>
      <c r="B31" s="585" t="s">
        <v>175</v>
      </c>
      <c r="C31" s="880">
        <v>2</v>
      </c>
      <c r="D31" s="407">
        <v>6920</v>
      </c>
      <c r="E31" s="361">
        <v>9690</v>
      </c>
      <c r="F31" s="362">
        <v>3810</v>
      </c>
      <c r="G31" s="405">
        <v>5570</v>
      </c>
      <c r="H31" s="403">
        <v>2660</v>
      </c>
      <c r="I31" s="407">
        <v>6120</v>
      </c>
      <c r="J31" s="362">
        <v>2870</v>
      </c>
      <c r="K31" s="405">
        <v>6200</v>
      </c>
      <c r="L31" s="403">
        <v>2910</v>
      </c>
      <c r="M31" s="587">
        <v>6520</v>
      </c>
      <c r="N31" s="881">
        <v>2940</v>
      </c>
    </row>
    <row r="32" spans="1:14" ht="23.25" customHeight="1" x14ac:dyDescent="0.3">
      <c r="A32" s="219" t="s">
        <v>82</v>
      </c>
      <c r="B32" s="220"/>
      <c r="C32" s="220"/>
      <c r="D32" s="220"/>
      <c r="E32" s="22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9.899999999999999" customHeight="1" x14ac:dyDescent="0.25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45" customHeight="1" x14ac:dyDescent="0.25">
      <c r="A34" s="1807" t="s">
        <v>81</v>
      </c>
      <c r="B34" s="1807"/>
      <c r="C34" s="1807"/>
      <c r="D34" s="1807"/>
      <c r="E34" s="1807"/>
      <c r="F34" s="1807"/>
      <c r="G34" s="1807"/>
      <c r="H34" s="1807"/>
      <c r="I34" s="1807"/>
      <c r="J34" s="1807"/>
      <c r="K34" s="1807"/>
      <c r="L34" s="1807"/>
      <c r="M34" s="27"/>
      <c r="N34" s="27"/>
    </row>
    <row r="35" spans="1:14" ht="23.2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.7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1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45" customHeight="1" x14ac:dyDescent="0.2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9.5" customHeight="1" x14ac:dyDescent="0.25">
      <c r="A39" s="1808" t="s">
        <v>83</v>
      </c>
      <c r="B39" s="1807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27"/>
      <c r="N39" s="27"/>
    </row>
    <row r="40" spans="1:14" ht="33" customHeight="1" x14ac:dyDescent="0.25">
      <c r="A40" s="1832" t="s">
        <v>55</v>
      </c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</row>
    <row r="41" spans="1:14" ht="19.5" customHeight="1" thickBot="1" x14ac:dyDescent="0.3">
      <c r="A41" s="1841" t="s">
        <v>50</v>
      </c>
      <c r="B41" s="1841"/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</row>
    <row r="42" spans="1:14" ht="47.25" customHeight="1" thickBot="1" x14ac:dyDescent="0.25">
      <c r="A42" s="1847" t="s">
        <v>20</v>
      </c>
      <c r="B42" s="1790" t="s">
        <v>21</v>
      </c>
      <c r="C42" s="1847" t="s">
        <v>22</v>
      </c>
      <c r="D42" s="1790" t="s">
        <v>52</v>
      </c>
      <c r="E42" s="1790"/>
      <c r="F42" s="1790"/>
      <c r="G42" s="1791" t="s">
        <v>84</v>
      </c>
      <c r="H42" s="1792"/>
      <c r="I42" s="1790" t="s">
        <v>162</v>
      </c>
      <c r="J42" s="1790"/>
      <c r="K42" s="1791" t="s">
        <v>163</v>
      </c>
      <c r="L42" s="1792"/>
      <c r="M42" s="1793" t="s">
        <v>180</v>
      </c>
      <c r="N42" s="1792"/>
    </row>
    <row r="43" spans="1:14" ht="57.6" customHeight="1" thickBot="1" x14ac:dyDescent="0.25">
      <c r="A43" s="1848"/>
      <c r="B43" s="1845"/>
      <c r="C43" s="1848"/>
      <c r="D43" s="333" t="s">
        <v>27</v>
      </c>
      <c r="E43" s="23" t="s">
        <v>26</v>
      </c>
      <c r="F43" s="1095" t="s">
        <v>129</v>
      </c>
      <c r="G43" s="22" t="s">
        <v>23</v>
      </c>
      <c r="H43" s="24" t="s">
        <v>129</v>
      </c>
      <c r="I43" s="333" t="s">
        <v>23</v>
      </c>
      <c r="J43" s="1095" t="s">
        <v>129</v>
      </c>
      <c r="K43" s="22" t="s">
        <v>23</v>
      </c>
      <c r="L43" s="24" t="s">
        <v>129</v>
      </c>
      <c r="M43" s="22" t="s">
        <v>23</v>
      </c>
      <c r="N43" s="24" t="s">
        <v>129</v>
      </c>
    </row>
    <row r="44" spans="1:14" ht="33" customHeight="1" thickBot="1" x14ac:dyDescent="0.25">
      <c r="A44" s="1827" t="s">
        <v>92</v>
      </c>
      <c r="B44" s="1828"/>
      <c r="C44" s="1828"/>
      <c r="D44" s="1828"/>
      <c r="E44" s="1828"/>
      <c r="F44" s="1828"/>
      <c r="G44" s="1828"/>
      <c r="H44" s="1828"/>
      <c r="I44" s="1828"/>
      <c r="J44" s="1828"/>
      <c r="K44" s="1828"/>
      <c r="L44" s="1828"/>
      <c r="M44" s="1828"/>
      <c r="N44" s="1829"/>
    </row>
    <row r="45" spans="1:14" ht="21" customHeight="1" thickBot="1" x14ac:dyDescent="0.25">
      <c r="A45" s="1800" t="s">
        <v>30</v>
      </c>
      <c r="B45" s="1801"/>
      <c r="C45" s="1801"/>
      <c r="D45" s="1801"/>
      <c r="E45" s="1801"/>
      <c r="F45" s="1801"/>
      <c r="G45" s="1801"/>
      <c r="H45" s="1801"/>
      <c r="I45" s="1801"/>
      <c r="J45" s="1801"/>
      <c r="K45" s="1801"/>
      <c r="L45" s="1801"/>
      <c r="M45" s="1801"/>
      <c r="N45" s="1802"/>
    </row>
    <row r="46" spans="1:14" ht="71.45" customHeight="1" x14ac:dyDescent="0.2">
      <c r="A46" s="581" t="s">
        <v>46</v>
      </c>
      <c r="B46" s="549" t="s">
        <v>89</v>
      </c>
      <c r="C46" s="574">
        <v>2</v>
      </c>
      <c r="D46" s="326">
        <v>3190</v>
      </c>
      <c r="E46" s="327">
        <v>4310</v>
      </c>
      <c r="F46" s="297">
        <v>2540</v>
      </c>
      <c r="G46" s="722">
        <v>2590</v>
      </c>
      <c r="H46" s="755">
        <v>2030</v>
      </c>
      <c r="I46" s="295">
        <v>2810</v>
      </c>
      <c r="J46" s="297">
        <v>2160</v>
      </c>
      <c r="K46" s="722">
        <v>2840</v>
      </c>
      <c r="L46" s="755">
        <v>2190</v>
      </c>
      <c r="M46" s="295">
        <v>3020</v>
      </c>
      <c r="N46" s="297">
        <v>2350</v>
      </c>
    </row>
    <row r="47" spans="1:14" ht="16.899999999999999" hidden="1" customHeight="1" thickBot="1" x14ac:dyDescent="0.25">
      <c r="A47" s="774"/>
      <c r="B47" s="549" t="s">
        <v>35</v>
      </c>
      <c r="C47" s="574"/>
      <c r="D47" s="1074">
        <v>2670</v>
      </c>
      <c r="E47" s="1048"/>
      <c r="F47" s="1075"/>
      <c r="G47" s="1076"/>
      <c r="H47" s="1077"/>
      <c r="I47" s="1074"/>
      <c r="J47" s="1075"/>
      <c r="K47" s="1076"/>
      <c r="L47" s="1077"/>
      <c r="M47" s="1074"/>
      <c r="N47" s="1078"/>
    </row>
    <row r="48" spans="1:14" ht="63" customHeight="1" x14ac:dyDescent="0.2">
      <c r="A48" s="581" t="s">
        <v>44</v>
      </c>
      <c r="B48" s="549" t="s">
        <v>88</v>
      </c>
      <c r="C48" s="574">
        <v>2</v>
      </c>
      <c r="D48" s="295">
        <v>3400</v>
      </c>
      <c r="E48" s="296">
        <v>4590</v>
      </c>
      <c r="F48" s="297">
        <v>2540</v>
      </c>
      <c r="G48" s="722">
        <v>2760</v>
      </c>
      <c r="H48" s="755">
        <v>2030</v>
      </c>
      <c r="I48" s="295">
        <v>3000</v>
      </c>
      <c r="J48" s="297">
        <v>2160</v>
      </c>
      <c r="K48" s="722">
        <v>3030</v>
      </c>
      <c r="L48" s="755">
        <v>2190</v>
      </c>
      <c r="M48" s="295">
        <v>3210</v>
      </c>
      <c r="N48" s="297">
        <v>2350</v>
      </c>
    </row>
    <row r="49" spans="1:14" ht="69" customHeight="1" x14ac:dyDescent="0.2">
      <c r="A49" s="775" t="s">
        <v>41</v>
      </c>
      <c r="B49" s="549" t="s">
        <v>88</v>
      </c>
      <c r="C49" s="574">
        <v>2</v>
      </c>
      <c r="D49" s="295">
        <v>6800</v>
      </c>
      <c r="E49" s="296"/>
      <c r="F49" s="297">
        <v>2540</v>
      </c>
      <c r="G49" s="722">
        <v>2760</v>
      </c>
      <c r="H49" s="755">
        <v>2030</v>
      </c>
      <c r="I49" s="295">
        <v>3000</v>
      </c>
      <c r="J49" s="297">
        <v>2160</v>
      </c>
      <c r="K49" s="722">
        <v>3030</v>
      </c>
      <c r="L49" s="755">
        <v>2190</v>
      </c>
      <c r="M49" s="295">
        <v>3210</v>
      </c>
      <c r="N49" s="297">
        <v>2350</v>
      </c>
    </row>
    <row r="50" spans="1:14" ht="54.6" customHeight="1" x14ac:dyDescent="0.2">
      <c r="A50" s="581" t="s">
        <v>31</v>
      </c>
      <c r="B50" s="549" t="s">
        <v>90</v>
      </c>
      <c r="C50" s="574">
        <v>1</v>
      </c>
      <c r="D50" s="582"/>
      <c r="E50" s="327">
        <v>3690</v>
      </c>
      <c r="F50" s="297">
        <v>2540</v>
      </c>
      <c r="G50" s="722"/>
      <c r="H50" s="755">
        <v>2030</v>
      </c>
      <c r="I50" s="295"/>
      <c r="J50" s="297">
        <v>2160</v>
      </c>
      <c r="K50" s="722"/>
      <c r="L50" s="755">
        <v>2190</v>
      </c>
      <c r="M50" s="295"/>
      <c r="N50" s="297">
        <v>2350</v>
      </c>
    </row>
    <row r="51" spans="1:14" ht="47.25" customHeight="1" x14ac:dyDescent="0.2">
      <c r="A51" s="775" t="s">
        <v>29</v>
      </c>
      <c r="B51" s="549" t="s">
        <v>68</v>
      </c>
      <c r="C51" s="574">
        <v>1</v>
      </c>
      <c r="D51" s="326"/>
      <c r="E51" s="327">
        <v>3940</v>
      </c>
      <c r="F51" s="297">
        <v>2540</v>
      </c>
      <c r="G51" s="722"/>
      <c r="H51" s="755">
        <v>2030</v>
      </c>
      <c r="I51" s="295"/>
      <c r="J51" s="297">
        <v>2160</v>
      </c>
      <c r="K51" s="722"/>
      <c r="L51" s="755">
        <v>2190</v>
      </c>
      <c r="M51" s="295"/>
      <c r="N51" s="297">
        <v>2350</v>
      </c>
    </row>
    <row r="52" spans="1:14" ht="66" customHeight="1" x14ac:dyDescent="0.2">
      <c r="A52" s="775" t="s">
        <v>165</v>
      </c>
      <c r="B52" s="549" t="s">
        <v>134</v>
      </c>
      <c r="C52" s="574">
        <v>1</v>
      </c>
      <c r="D52" s="326"/>
      <c r="E52" s="327">
        <v>4260</v>
      </c>
      <c r="F52" s="297">
        <v>2540</v>
      </c>
      <c r="G52" s="722"/>
      <c r="H52" s="755">
        <v>2030</v>
      </c>
      <c r="I52" s="295"/>
      <c r="J52" s="297">
        <v>2160</v>
      </c>
      <c r="K52" s="722"/>
      <c r="L52" s="755">
        <v>2190</v>
      </c>
      <c r="M52" s="295"/>
      <c r="N52" s="297">
        <v>2350</v>
      </c>
    </row>
    <row r="53" spans="1:14" ht="93" customHeight="1" thickBot="1" x14ac:dyDescent="0.25">
      <c r="A53" s="883" t="s">
        <v>202</v>
      </c>
      <c r="B53" s="884" t="s">
        <v>61</v>
      </c>
      <c r="C53" s="885">
        <v>1</v>
      </c>
      <c r="D53" s="886"/>
      <c r="E53" s="597">
        <v>3400</v>
      </c>
      <c r="F53" s="387"/>
      <c r="G53" s="887"/>
      <c r="H53" s="888"/>
      <c r="I53" s="301"/>
      <c r="J53" s="387"/>
      <c r="K53" s="887"/>
      <c r="L53" s="888"/>
      <c r="M53" s="301"/>
      <c r="N53" s="387"/>
    </row>
    <row r="54" spans="1:14" ht="24" customHeight="1" thickBot="1" x14ac:dyDescent="0.25">
      <c r="A54" s="1878" t="s">
        <v>54</v>
      </c>
      <c r="B54" s="1879"/>
      <c r="C54" s="1879"/>
      <c r="D54" s="1879"/>
      <c r="E54" s="1879"/>
      <c r="F54" s="1879"/>
      <c r="G54" s="1879"/>
      <c r="H54" s="1879"/>
      <c r="I54" s="1879"/>
      <c r="J54" s="1879"/>
      <c r="K54" s="1879"/>
      <c r="L54" s="1879"/>
      <c r="M54" s="777"/>
      <c r="N54" s="778"/>
    </row>
    <row r="55" spans="1:14" ht="55.15" customHeight="1" x14ac:dyDescent="0.2">
      <c r="A55" s="581" t="s">
        <v>51</v>
      </c>
      <c r="B55" s="549" t="s">
        <v>166</v>
      </c>
      <c r="C55" s="787">
        <v>2</v>
      </c>
      <c r="D55" s="581">
        <v>3890</v>
      </c>
      <c r="E55" s="567">
        <v>5440</v>
      </c>
      <c r="F55" s="297">
        <v>2540</v>
      </c>
      <c r="G55" s="722">
        <v>3150</v>
      </c>
      <c r="H55" s="755">
        <v>2030</v>
      </c>
      <c r="I55" s="295">
        <v>3420</v>
      </c>
      <c r="J55" s="297">
        <v>2160</v>
      </c>
      <c r="K55" s="722">
        <v>3460</v>
      </c>
      <c r="L55" s="755">
        <v>2190</v>
      </c>
      <c r="M55" s="295">
        <v>3690</v>
      </c>
      <c r="N55" s="297">
        <v>2350</v>
      </c>
    </row>
    <row r="56" spans="1:14" ht="66.75" customHeight="1" thickBot="1" x14ac:dyDescent="0.25">
      <c r="A56" s="587" t="s">
        <v>136</v>
      </c>
      <c r="B56" s="596" t="s">
        <v>167</v>
      </c>
      <c r="C56" s="897">
        <v>2</v>
      </c>
      <c r="D56" s="329">
        <v>4070</v>
      </c>
      <c r="E56" s="597">
        <v>5700</v>
      </c>
      <c r="F56" s="297">
        <v>2540</v>
      </c>
      <c r="G56" s="887">
        <v>3300</v>
      </c>
      <c r="H56" s="755">
        <v>2030</v>
      </c>
      <c r="I56" s="301">
        <v>3590</v>
      </c>
      <c r="J56" s="297">
        <v>2160</v>
      </c>
      <c r="K56" s="887">
        <v>3630</v>
      </c>
      <c r="L56" s="755">
        <v>2190</v>
      </c>
      <c r="M56" s="301">
        <v>3870</v>
      </c>
      <c r="N56" s="297">
        <v>2350</v>
      </c>
    </row>
    <row r="57" spans="1:14" ht="28.15" customHeight="1" thickBot="1" x14ac:dyDescent="0.25">
      <c r="A57" s="1819" t="s">
        <v>95</v>
      </c>
      <c r="B57" s="1820"/>
      <c r="C57" s="1820"/>
      <c r="D57" s="1820"/>
      <c r="E57" s="1820"/>
      <c r="F57" s="1820"/>
      <c r="G57" s="1820"/>
      <c r="H57" s="1820"/>
      <c r="I57" s="1820"/>
      <c r="J57" s="1820"/>
      <c r="K57" s="1820"/>
      <c r="L57" s="1820"/>
      <c r="M57" s="1820"/>
      <c r="N57" s="1821"/>
    </row>
    <row r="58" spans="1:14" ht="19.5" hidden="1" customHeight="1" x14ac:dyDescent="0.2">
      <c r="A58" s="898"/>
      <c r="B58" s="898"/>
      <c r="C58" s="898"/>
      <c r="D58" s="899"/>
      <c r="E58" s="899"/>
      <c r="F58" s="899"/>
      <c r="G58" s="899"/>
      <c r="H58" s="899"/>
      <c r="I58" s="899"/>
      <c r="J58" s="899"/>
      <c r="K58" s="899"/>
      <c r="L58" s="314"/>
      <c r="M58" s="314"/>
      <c r="N58" s="314"/>
    </row>
    <row r="59" spans="1:14" ht="62.25" customHeight="1" x14ac:dyDescent="0.2">
      <c r="A59" s="581" t="s">
        <v>15</v>
      </c>
      <c r="B59" s="549" t="s">
        <v>168</v>
      </c>
      <c r="C59" s="836">
        <v>2</v>
      </c>
      <c r="D59" s="326">
        <v>4990</v>
      </c>
      <c r="E59" s="327">
        <v>6980</v>
      </c>
      <c r="F59" s="328">
        <v>2740</v>
      </c>
      <c r="G59" s="906">
        <v>4040</v>
      </c>
      <c r="H59" s="907">
        <v>2190</v>
      </c>
      <c r="I59" s="326">
        <v>4390</v>
      </c>
      <c r="J59" s="328">
        <v>2330</v>
      </c>
      <c r="K59" s="906">
        <v>4440</v>
      </c>
      <c r="L59" s="907">
        <v>2360</v>
      </c>
      <c r="M59" s="326">
        <v>4740</v>
      </c>
      <c r="N59" s="328">
        <v>2470</v>
      </c>
    </row>
    <row r="60" spans="1:14" ht="63.75" customHeight="1" x14ac:dyDescent="0.2">
      <c r="A60" s="326" t="s">
        <v>14</v>
      </c>
      <c r="B60" s="549" t="s">
        <v>169</v>
      </c>
      <c r="C60" s="836">
        <v>2</v>
      </c>
      <c r="D60" s="326">
        <v>5380</v>
      </c>
      <c r="E60" s="327">
        <v>7530</v>
      </c>
      <c r="F60" s="328">
        <v>2960</v>
      </c>
      <c r="G60" s="906">
        <v>4360</v>
      </c>
      <c r="H60" s="907">
        <v>2370</v>
      </c>
      <c r="I60" s="326">
        <v>4730</v>
      </c>
      <c r="J60" s="328">
        <v>2510</v>
      </c>
      <c r="K60" s="906">
        <v>4790</v>
      </c>
      <c r="L60" s="907">
        <v>2540</v>
      </c>
      <c r="M60" s="326">
        <v>5110</v>
      </c>
      <c r="N60" s="328">
        <v>2660</v>
      </c>
    </row>
    <row r="61" spans="1:14" ht="71.25" customHeight="1" x14ac:dyDescent="0.2">
      <c r="A61" s="581" t="s">
        <v>145</v>
      </c>
      <c r="B61" s="549" t="s">
        <v>170</v>
      </c>
      <c r="C61" s="836">
        <v>2</v>
      </c>
      <c r="D61" s="326">
        <v>5720</v>
      </c>
      <c r="E61" s="327">
        <v>8010</v>
      </c>
      <c r="F61" s="328">
        <v>3150</v>
      </c>
      <c r="G61" s="906">
        <v>4640</v>
      </c>
      <c r="H61" s="907">
        <v>2520</v>
      </c>
      <c r="I61" s="326">
        <v>5040</v>
      </c>
      <c r="J61" s="328">
        <v>2680</v>
      </c>
      <c r="K61" s="906">
        <v>5090</v>
      </c>
      <c r="L61" s="907">
        <v>2710</v>
      </c>
      <c r="M61" s="326">
        <v>5440</v>
      </c>
      <c r="N61" s="328">
        <v>2830</v>
      </c>
    </row>
    <row r="62" spans="1:14" ht="55.15" customHeight="1" thickBot="1" x14ac:dyDescent="0.25">
      <c r="A62" s="587" t="s">
        <v>146</v>
      </c>
      <c r="B62" s="596" t="s">
        <v>171</v>
      </c>
      <c r="C62" s="908">
        <v>2</v>
      </c>
      <c r="D62" s="329">
        <v>7880</v>
      </c>
      <c r="E62" s="597">
        <v>11030</v>
      </c>
      <c r="F62" s="909">
        <v>4330</v>
      </c>
      <c r="G62" s="910">
        <v>6380</v>
      </c>
      <c r="H62" s="911">
        <v>3470</v>
      </c>
      <c r="I62" s="329">
        <v>6930</v>
      </c>
      <c r="J62" s="909">
        <v>3680</v>
      </c>
      <c r="K62" s="910">
        <v>7010</v>
      </c>
      <c r="L62" s="911">
        <v>3720</v>
      </c>
      <c r="M62" s="329">
        <v>7480</v>
      </c>
      <c r="N62" s="909">
        <v>3900</v>
      </c>
    </row>
    <row r="63" spans="1:14" ht="34.9" customHeight="1" x14ac:dyDescent="0.25">
      <c r="A63" s="1869" t="s">
        <v>93</v>
      </c>
      <c r="B63" s="1870"/>
      <c r="C63" s="1870"/>
      <c r="D63" s="1870"/>
      <c r="E63" s="1870"/>
      <c r="F63" s="1870"/>
      <c r="G63" s="1870"/>
      <c r="H63" s="1870"/>
      <c r="I63" s="1870"/>
      <c r="J63" s="1870"/>
      <c r="K63" s="1870"/>
      <c r="L63" s="1870"/>
      <c r="M63" s="79"/>
      <c r="N63" s="79"/>
    </row>
    <row r="64" spans="1:14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9.899999999999999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27"/>
      <c r="N65" s="27"/>
    </row>
    <row r="66" spans="1:14" ht="17.45" customHeight="1" x14ac:dyDescent="0.25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20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9.149999999999999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8.600000000000001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21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</row>
    <row r="71" spans="1:14" ht="26.45" customHeight="1" x14ac:dyDescent="0.2">
      <c r="A71" s="1880" t="s">
        <v>37</v>
      </c>
      <c r="B71" s="1880"/>
      <c r="C71" s="1880"/>
      <c r="D71" s="1880"/>
      <c r="E71" s="1880"/>
      <c r="F71" s="1880"/>
      <c r="G71" s="1880"/>
      <c r="H71" s="1880"/>
      <c r="I71" s="1880"/>
      <c r="J71" s="1880"/>
      <c r="K71" s="1880"/>
      <c r="L71" s="1880"/>
      <c r="M71" s="77"/>
      <c r="N71" s="77"/>
    </row>
    <row r="72" spans="1:14" ht="41.25" customHeight="1" x14ac:dyDescent="0.25">
      <c r="A72" s="17"/>
      <c r="B72" s="1855" t="s">
        <v>131</v>
      </c>
      <c r="C72" s="1855"/>
      <c r="D72" s="1855"/>
      <c r="E72" s="1855"/>
      <c r="F72" s="1855"/>
      <c r="G72" s="1855"/>
      <c r="H72" s="1855"/>
      <c r="I72" s="1855"/>
      <c r="J72" s="1855"/>
      <c r="K72" s="1855"/>
      <c r="L72" s="1855"/>
      <c r="M72" s="17"/>
      <c r="N72" s="17"/>
    </row>
    <row r="73" spans="1:14" ht="25.5" customHeight="1" x14ac:dyDescent="0.25">
      <c r="A73" s="17"/>
      <c r="B73" s="1855" t="s">
        <v>176</v>
      </c>
      <c r="C73" s="1855"/>
      <c r="D73" s="1855"/>
      <c r="E73" s="1855"/>
      <c r="F73" s="1855"/>
      <c r="G73" s="1855"/>
      <c r="H73" s="1855"/>
      <c r="I73" s="1855"/>
      <c r="J73" s="1855"/>
      <c r="K73" s="1855"/>
      <c r="L73" s="1855"/>
      <c r="M73" s="17"/>
      <c r="N73" s="17"/>
    </row>
    <row r="74" spans="1:14" ht="39.75" customHeight="1" x14ac:dyDescent="0.25">
      <c r="A74" s="17"/>
      <c r="B74" s="1855" t="s">
        <v>183</v>
      </c>
      <c r="C74" s="1855"/>
      <c r="D74" s="1855"/>
      <c r="E74" s="1855"/>
      <c r="F74" s="1855"/>
      <c r="G74" s="1855"/>
      <c r="H74" s="1855"/>
      <c r="I74" s="1855"/>
      <c r="J74" s="1855"/>
      <c r="K74" s="1855"/>
      <c r="L74" s="1855"/>
      <c r="M74" s="17"/>
      <c r="N74" s="17"/>
    </row>
    <row r="75" spans="1:14" ht="39" customHeight="1" x14ac:dyDescent="0.25">
      <c r="A75" s="17"/>
      <c r="B75" s="1855" t="s">
        <v>184</v>
      </c>
      <c r="C75" s="1855"/>
      <c r="D75" s="1855"/>
      <c r="E75" s="1855"/>
      <c r="F75" s="1855"/>
      <c r="G75" s="1855"/>
      <c r="H75" s="1855"/>
      <c r="I75" s="1855"/>
      <c r="J75" s="1855"/>
      <c r="K75" s="1855"/>
      <c r="L75" s="1855"/>
      <c r="M75" s="17"/>
      <c r="N75" s="17"/>
    </row>
    <row r="76" spans="1:14" ht="41.25" customHeight="1" x14ac:dyDescent="0.25">
      <c r="A76" s="17"/>
      <c r="B76" s="1855" t="s">
        <v>185</v>
      </c>
      <c r="C76" s="1855"/>
      <c r="D76" s="1855"/>
      <c r="E76" s="1855"/>
      <c r="F76" s="1855"/>
      <c r="G76" s="1855"/>
      <c r="H76" s="1855"/>
      <c r="I76" s="1855"/>
      <c r="J76" s="1855"/>
      <c r="K76" s="1855"/>
      <c r="L76" s="1855"/>
      <c r="M76" s="17"/>
      <c r="N76" s="17"/>
    </row>
    <row r="77" spans="1:14" ht="39.75" customHeight="1" x14ac:dyDescent="0.25">
      <c r="A77" s="17"/>
      <c r="B77" s="1855" t="s">
        <v>186</v>
      </c>
      <c r="C77" s="1855"/>
      <c r="D77" s="1855"/>
      <c r="E77" s="1855"/>
      <c r="F77" s="1855"/>
      <c r="G77" s="1855"/>
      <c r="H77" s="1855"/>
      <c r="I77" s="1855"/>
      <c r="J77" s="1855"/>
      <c r="K77" s="1855"/>
      <c r="L77" s="1855"/>
      <c r="M77" s="17"/>
      <c r="N77" s="17"/>
    </row>
    <row r="78" spans="1:14" ht="22.5" customHeight="1" x14ac:dyDescent="0.25">
      <c r="A78" s="1832" t="s">
        <v>2</v>
      </c>
      <c r="B78" s="1832"/>
      <c r="C78" s="1832"/>
      <c r="D78" s="1832"/>
      <c r="E78" s="1832"/>
      <c r="F78" s="1832"/>
      <c r="G78" s="1832"/>
      <c r="H78" s="1832"/>
      <c r="I78" s="1832"/>
      <c r="J78" s="1832"/>
      <c r="K78" s="1832"/>
      <c r="L78" s="1832"/>
      <c r="M78" s="73"/>
      <c r="N78" s="73"/>
    </row>
    <row r="79" spans="1:14" ht="29.25" customHeight="1" x14ac:dyDescent="0.25">
      <c r="A79" s="1841" t="s">
        <v>187</v>
      </c>
      <c r="B79" s="1841"/>
      <c r="C79" s="1841"/>
      <c r="D79" s="1841"/>
      <c r="E79" s="1841"/>
      <c r="F79" s="1841"/>
      <c r="G79" s="1841"/>
      <c r="H79" s="1841"/>
      <c r="I79" s="1841"/>
      <c r="J79" s="1841"/>
      <c r="K79" s="1841"/>
      <c r="L79" s="1841"/>
      <c r="M79" s="39"/>
      <c r="N79" s="39"/>
    </row>
    <row r="80" spans="1:14" ht="28.5" customHeight="1" x14ac:dyDescent="0.25">
      <c r="A80" s="1841" t="s">
        <v>178</v>
      </c>
      <c r="B80" s="1841"/>
      <c r="C80" s="1841"/>
      <c r="D80" s="1841"/>
      <c r="E80" s="1841"/>
      <c r="F80" s="1841"/>
      <c r="G80" s="1841"/>
      <c r="H80" s="1841"/>
      <c r="I80" s="1841"/>
      <c r="J80" s="1841"/>
      <c r="K80" s="1841"/>
      <c r="L80" s="1841"/>
      <c r="M80" s="39"/>
      <c r="N80" s="39"/>
    </row>
    <row r="81" spans="1:14" ht="67.5" customHeight="1" x14ac:dyDescent="0.25">
      <c r="A81" s="1841" t="s">
        <v>188</v>
      </c>
      <c r="B81" s="1841"/>
      <c r="C81" s="1841"/>
      <c r="D81" s="1841"/>
      <c r="E81" s="1841"/>
      <c r="F81" s="1841"/>
      <c r="G81" s="1841"/>
      <c r="H81" s="1841"/>
      <c r="I81" s="1841"/>
      <c r="J81" s="1841"/>
      <c r="K81" s="1841"/>
      <c r="L81" s="1841"/>
      <c r="M81" s="39"/>
      <c r="N81" s="39"/>
    </row>
    <row r="82" spans="1:14" ht="39.75" customHeight="1" x14ac:dyDescent="0.25">
      <c r="A82" s="1841" t="s">
        <v>50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39"/>
      <c r="N82" s="39"/>
    </row>
    <row r="83" spans="1:14" ht="51.75" customHeight="1" x14ac:dyDescent="0.25">
      <c r="A83" s="1841" t="s">
        <v>148</v>
      </c>
      <c r="B83" s="1841"/>
      <c r="C83" s="1841"/>
      <c r="D83" s="1841"/>
      <c r="E83" s="1841"/>
      <c r="F83" s="1841"/>
      <c r="G83" s="1841"/>
      <c r="H83" s="1841"/>
      <c r="I83" s="1841"/>
      <c r="J83" s="1841"/>
      <c r="K83" s="1841"/>
      <c r="L83" s="1841"/>
      <c r="M83" s="39"/>
      <c r="N83" s="39"/>
    </row>
    <row r="84" spans="1:14" ht="57.75" customHeight="1" x14ac:dyDescent="0.25">
      <c r="A84" s="1841" t="s">
        <v>196</v>
      </c>
      <c r="B84" s="1841"/>
      <c r="C84" s="1841"/>
      <c r="D84" s="1841"/>
      <c r="E84" s="1841"/>
      <c r="F84" s="1841"/>
      <c r="G84" s="1841"/>
      <c r="H84" s="1841"/>
      <c r="I84" s="1841"/>
      <c r="J84" s="1841"/>
      <c r="K84" s="1841"/>
      <c r="L84" s="1841"/>
      <c r="M84" s="39"/>
      <c r="N84" s="39"/>
    </row>
    <row r="85" spans="1:14" ht="40.5" customHeight="1" x14ac:dyDescent="0.25">
      <c r="A85" s="1841" t="s">
        <v>53</v>
      </c>
      <c r="B85" s="1841"/>
      <c r="C85" s="1841"/>
      <c r="D85" s="1841"/>
      <c r="E85" s="1841"/>
      <c r="F85" s="1841"/>
      <c r="G85" s="1841"/>
      <c r="H85" s="1841"/>
      <c r="I85" s="1841"/>
      <c r="J85" s="1841"/>
      <c r="K85" s="1841"/>
      <c r="L85" s="1841"/>
      <c r="M85" s="39"/>
      <c r="N85" s="39"/>
    </row>
    <row r="86" spans="1:14" ht="40.5" customHeight="1" x14ac:dyDescent="0.25">
      <c r="A86" s="1841" t="s">
        <v>96</v>
      </c>
      <c r="B86" s="1841"/>
      <c r="C86" s="1841"/>
      <c r="D86" s="1841"/>
      <c r="E86" s="1841"/>
      <c r="F86" s="1841"/>
      <c r="G86" s="1841"/>
      <c r="H86" s="1841"/>
      <c r="I86" s="1841"/>
      <c r="J86" s="1841"/>
      <c r="K86" s="1841"/>
      <c r="L86" s="1841"/>
      <c r="M86" s="39"/>
      <c r="N86" s="39"/>
    </row>
    <row r="87" spans="1:14" ht="34.5" customHeight="1" x14ac:dyDescent="0.25">
      <c r="A87" s="1841" t="s">
        <v>39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39"/>
      <c r="N87" s="39"/>
    </row>
    <row r="88" spans="1:14" ht="18.600000000000001" customHeight="1" x14ac:dyDescent="0.25">
      <c r="A88" s="1882" t="s">
        <v>18</v>
      </c>
      <c r="B88" s="1882"/>
      <c r="C88" s="1882"/>
      <c r="D88" s="1883"/>
      <c r="E88" s="1883"/>
      <c r="F88" s="1883"/>
      <c r="G88" s="1883"/>
      <c r="H88" s="1883"/>
      <c r="I88" s="1883"/>
      <c r="J88" s="1883"/>
      <c r="K88" s="1883"/>
      <c r="L88" s="1883"/>
      <c r="M88" s="56"/>
      <c r="N88" s="56"/>
    </row>
    <row r="89" spans="1:14" ht="18.600000000000001" customHeight="1" x14ac:dyDescent="0.25">
      <c r="A89" s="1883" t="s">
        <v>19</v>
      </c>
      <c r="B89" s="1883"/>
      <c r="C89" s="1883"/>
      <c r="D89" s="1883"/>
      <c r="E89" s="1883"/>
      <c r="F89" s="1883"/>
      <c r="G89" s="1883"/>
      <c r="H89" s="1883"/>
      <c r="I89" s="1883"/>
      <c r="J89" s="1883"/>
      <c r="K89" s="1883"/>
      <c r="L89" s="1883"/>
      <c r="M89" s="56"/>
      <c r="N89" s="56"/>
    </row>
    <row r="90" spans="1:14" ht="28.5" customHeight="1" x14ac:dyDescent="0.25">
      <c r="A90" s="1841" t="s">
        <v>97</v>
      </c>
      <c r="B90" s="1841"/>
      <c r="C90" s="1841"/>
      <c r="D90" s="1841"/>
      <c r="E90" s="1841"/>
      <c r="F90" s="1841"/>
      <c r="G90" s="1841"/>
      <c r="H90" s="1841"/>
      <c r="I90" s="1841"/>
      <c r="J90" s="1841"/>
      <c r="K90" s="1841"/>
      <c r="L90" s="1841"/>
      <c r="M90" s="39"/>
      <c r="N90" s="39"/>
    </row>
    <row r="91" spans="1:14" ht="15.75" x14ac:dyDescent="0.25">
      <c r="A91" s="8"/>
      <c r="B91" s="8"/>
      <c r="C91" s="8"/>
      <c r="D91" s="7"/>
      <c r="E91" s="7"/>
      <c r="F91" s="7"/>
      <c r="G91" s="7"/>
      <c r="H91" s="7"/>
      <c r="I91" s="7"/>
      <c r="J91" s="7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5" thickBo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64.5" customHeight="1" thickBot="1" x14ac:dyDescent="0.25">
      <c r="A94" s="1791" t="s">
        <v>20</v>
      </c>
      <c r="B94" s="1842"/>
      <c r="C94" s="1793" t="s">
        <v>21</v>
      </c>
      <c r="D94" s="1790"/>
      <c r="E94" s="1790"/>
      <c r="F94" s="1790"/>
      <c r="G94" s="1790"/>
      <c r="H94" s="1792"/>
      <c r="I94" s="1847" t="s">
        <v>22</v>
      </c>
      <c r="J94" s="1787" t="s">
        <v>52</v>
      </c>
      <c r="K94" s="1789"/>
      <c r="L94" s="5"/>
      <c r="M94" s="5"/>
      <c r="N94" s="5"/>
    </row>
    <row r="95" spans="1:14" ht="48.75" thickBot="1" x14ac:dyDescent="0.25">
      <c r="A95" s="1843"/>
      <c r="B95" s="1844"/>
      <c r="C95" s="1830"/>
      <c r="D95" s="1845"/>
      <c r="E95" s="1845"/>
      <c r="F95" s="1845"/>
      <c r="G95" s="1845"/>
      <c r="H95" s="1846"/>
      <c r="I95" s="1848"/>
      <c r="J95" s="333" t="s">
        <v>193</v>
      </c>
      <c r="K95" s="24" t="s">
        <v>194</v>
      </c>
      <c r="L95" s="5"/>
      <c r="M95" s="5"/>
      <c r="N95" s="5"/>
    </row>
    <row r="96" spans="1:14" ht="19.5" customHeight="1" thickBot="1" x14ac:dyDescent="0.25">
      <c r="A96" s="1797" t="s">
        <v>192</v>
      </c>
      <c r="B96" s="1798"/>
      <c r="C96" s="1798"/>
      <c r="D96" s="1798"/>
      <c r="E96" s="1798"/>
      <c r="F96" s="1798"/>
      <c r="G96" s="1798"/>
      <c r="H96" s="1798"/>
      <c r="I96" s="1798"/>
      <c r="J96" s="1798"/>
      <c r="K96" s="1799"/>
      <c r="L96" s="5"/>
      <c r="M96" s="5"/>
      <c r="N96" s="5"/>
    </row>
    <row r="97" spans="1:14" ht="33" customHeight="1" x14ac:dyDescent="0.2">
      <c r="A97" s="1955" t="s">
        <v>48</v>
      </c>
      <c r="B97" s="1956"/>
      <c r="C97" s="2001" t="s">
        <v>91</v>
      </c>
      <c r="D97" s="2002"/>
      <c r="E97" s="2002"/>
      <c r="F97" s="2002"/>
      <c r="G97" s="2002"/>
      <c r="H97" s="2003"/>
      <c r="I97" s="574">
        <v>2</v>
      </c>
      <c r="J97" s="326">
        <v>1450</v>
      </c>
      <c r="K97" s="575"/>
      <c r="L97" s="5"/>
      <c r="M97" s="5"/>
      <c r="N97" s="5"/>
    </row>
    <row r="98" spans="1:14" ht="40.5" customHeight="1" thickBot="1" x14ac:dyDescent="0.25">
      <c r="A98" s="1955" t="s">
        <v>44</v>
      </c>
      <c r="B98" s="1956"/>
      <c r="C98" s="2001" t="s">
        <v>74</v>
      </c>
      <c r="D98" s="2002"/>
      <c r="E98" s="2002"/>
      <c r="F98" s="2002"/>
      <c r="G98" s="2002"/>
      <c r="H98" s="2003"/>
      <c r="I98" s="574">
        <v>2</v>
      </c>
      <c r="J98" s="326">
        <v>1700</v>
      </c>
      <c r="K98" s="575"/>
      <c r="L98" s="5"/>
      <c r="M98" s="5"/>
      <c r="N98" s="5"/>
    </row>
    <row r="99" spans="1:14" ht="43.5" customHeight="1" thickBot="1" x14ac:dyDescent="0.25">
      <c r="A99" s="1835" t="s">
        <v>28</v>
      </c>
      <c r="B99" s="1903"/>
      <c r="C99" s="1960" t="s">
        <v>75</v>
      </c>
      <c r="D99" s="1961"/>
      <c r="E99" s="1961"/>
      <c r="F99" s="1961"/>
      <c r="G99" s="1961"/>
      <c r="H99" s="1962"/>
      <c r="I99" s="931">
        <v>1</v>
      </c>
      <c r="J99" s="582"/>
      <c r="K99" s="328">
        <v>2040</v>
      </c>
      <c r="L99" s="5"/>
      <c r="M99" s="5"/>
      <c r="N99" s="5"/>
    </row>
    <row r="100" spans="1:14" ht="42.75" customHeight="1" thickBot="1" x14ac:dyDescent="0.25">
      <c r="A100" s="1955" t="s">
        <v>29</v>
      </c>
      <c r="B100" s="1956"/>
      <c r="C100" s="2001" t="s">
        <v>74</v>
      </c>
      <c r="D100" s="2002"/>
      <c r="E100" s="2002"/>
      <c r="F100" s="2002"/>
      <c r="G100" s="2002"/>
      <c r="H100" s="2003"/>
      <c r="I100" s="574">
        <v>1</v>
      </c>
      <c r="J100" s="582"/>
      <c r="K100" s="328">
        <v>2340</v>
      </c>
      <c r="L100" s="5"/>
      <c r="M100" s="5"/>
      <c r="N100" s="5"/>
    </row>
    <row r="101" spans="1:14" ht="53.25" customHeight="1" thickBot="1" x14ac:dyDescent="0.25">
      <c r="A101" s="1835" t="s">
        <v>133</v>
      </c>
      <c r="B101" s="1903"/>
      <c r="C101" s="1960" t="s">
        <v>134</v>
      </c>
      <c r="D101" s="1961"/>
      <c r="E101" s="1961"/>
      <c r="F101" s="1961"/>
      <c r="G101" s="1961"/>
      <c r="H101" s="1962"/>
      <c r="I101" s="931"/>
      <c r="J101" s="582"/>
      <c r="K101" s="328">
        <v>2710</v>
      </c>
      <c r="L101" s="5"/>
      <c r="M101" s="5"/>
      <c r="N101" s="5"/>
    </row>
    <row r="102" spans="1:14" ht="44.25" customHeight="1" thickBot="1" x14ac:dyDescent="0.25">
      <c r="A102" s="1950" t="s">
        <v>34</v>
      </c>
      <c r="B102" s="1951"/>
      <c r="C102" s="2004" t="s">
        <v>179</v>
      </c>
      <c r="D102" s="2005"/>
      <c r="E102" s="2005"/>
      <c r="F102" s="2005"/>
      <c r="G102" s="2005"/>
      <c r="H102" s="2006"/>
      <c r="I102" s="885">
        <v>2</v>
      </c>
      <c r="J102" s="329">
        <v>2280</v>
      </c>
      <c r="K102" s="589"/>
      <c r="L102" s="5"/>
      <c r="M102" s="5"/>
      <c r="N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 x14ac:dyDescent="0.25">
      <c r="A104" s="1854" t="s">
        <v>2</v>
      </c>
      <c r="B104" s="1854"/>
      <c r="C104" s="1854"/>
      <c r="D104" s="1854"/>
      <c r="E104" s="1854"/>
      <c r="F104" s="1854"/>
      <c r="G104" s="1854"/>
      <c r="H104" s="1854"/>
      <c r="I104" s="1854"/>
      <c r="J104" s="1854"/>
      <c r="K104" s="1854"/>
      <c r="L104" s="1854"/>
      <c r="M104" s="5"/>
      <c r="N104" s="5"/>
    </row>
    <row r="105" spans="1:14" ht="15" customHeight="1" x14ac:dyDescent="0.25">
      <c r="A105" s="1855" t="s">
        <v>98</v>
      </c>
      <c r="B105" s="1855"/>
      <c r="C105" s="1855"/>
      <c r="D105" s="1855"/>
      <c r="E105" s="1855"/>
      <c r="F105" s="1855"/>
      <c r="G105" s="1855"/>
      <c r="H105" s="1855"/>
      <c r="I105" s="1855"/>
      <c r="J105" s="1855"/>
      <c r="K105" s="1855"/>
      <c r="L105" s="1855"/>
      <c r="M105" s="5"/>
      <c r="N105" s="5"/>
    </row>
    <row r="106" spans="1:14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5"/>
      <c r="L106" s="15"/>
      <c r="M106" s="5"/>
      <c r="N106" s="5"/>
    </row>
    <row r="107" spans="1:14" ht="15.75" x14ac:dyDescent="0.25">
      <c r="A107" s="8"/>
      <c r="B107" s="8" t="s">
        <v>232</v>
      </c>
      <c r="C107" s="8"/>
      <c r="D107" s="7"/>
      <c r="E107" s="7"/>
      <c r="F107" s="7"/>
      <c r="G107" s="7"/>
      <c r="H107" s="7"/>
      <c r="I107" s="7"/>
      <c r="J107" s="7"/>
      <c r="K107" s="5"/>
      <c r="L107" s="5"/>
      <c r="M107" s="5"/>
      <c r="N107" s="5"/>
    </row>
    <row r="108" spans="1:14" ht="15.75" x14ac:dyDescent="0.25">
      <c r="A108" s="8"/>
      <c r="B108" s="8" t="s">
        <v>231</v>
      </c>
      <c r="C108" s="8"/>
      <c r="D108" s="7"/>
      <c r="E108" s="7"/>
      <c r="F108" s="7"/>
      <c r="G108" s="7"/>
      <c r="H108" s="7"/>
      <c r="I108" s="7"/>
      <c r="J108" s="7"/>
      <c r="K108" s="5"/>
      <c r="L108" s="5"/>
      <c r="M108" s="5"/>
      <c r="N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</sheetData>
  <mergeCells count="74">
    <mergeCell ref="A105:L105"/>
    <mergeCell ref="A100:B100"/>
    <mergeCell ref="C100:H100"/>
    <mergeCell ref="A101:B101"/>
    <mergeCell ref="C101:H101"/>
    <mergeCell ref="A102:B102"/>
    <mergeCell ref="C102:H102"/>
    <mergeCell ref="A104:L104"/>
    <mergeCell ref="A99:B99"/>
    <mergeCell ref="C99:H99"/>
    <mergeCell ref="A86:L86"/>
    <mergeCell ref="A87:L87"/>
    <mergeCell ref="A88:L88"/>
    <mergeCell ref="A89:L89"/>
    <mergeCell ref="A90:L90"/>
    <mergeCell ref="A94:B95"/>
    <mergeCell ref="A97:B97"/>
    <mergeCell ref="A98:B98"/>
    <mergeCell ref="C98:H98"/>
    <mergeCell ref="C97:H97"/>
    <mergeCell ref="A83:L83"/>
    <mergeCell ref="A84:L84"/>
    <mergeCell ref="J94:K94"/>
    <mergeCell ref="A96:K96"/>
    <mergeCell ref="A85:L85"/>
    <mergeCell ref="C94:H95"/>
    <mergeCell ref="I94:I95"/>
    <mergeCell ref="A78:L78"/>
    <mergeCell ref="A81:L81"/>
    <mergeCell ref="A82:L82"/>
    <mergeCell ref="B73:L73"/>
    <mergeCell ref="B74:L74"/>
    <mergeCell ref="B75:L75"/>
    <mergeCell ref="B76:L76"/>
    <mergeCell ref="A80:L80"/>
    <mergeCell ref="A79:L79"/>
    <mergeCell ref="M13:N13"/>
    <mergeCell ref="K42:L42"/>
    <mergeCell ref="A54:L54"/>
    <mergeCell ref="B77:L77"/>
    <mergeCell ref="A70:L70"/>
    <mergeCell ref="A44:N44"/>
    <mergeCell ref="A45:N45"/>
    <mergeCell ref="A57:N57"/>
    <mergeCell ref="A63:L63"/>
    <mergeCell ref="A65:L65"/>
    <mergeCell ref="A71:L71"/>
    <mergeCell ref="B72:L72"/>
    <mergeCell ref="A15:N15"/>
    <mergeCell ref="I42:J42"/>
    <mergeCell ref="A42:A43"/>
    <mergeCell ref="C42:C43"/>
    <mergeCell ref="A9:L9"/>
    <mergeCell ref="A10:L10"/>
    <mergeCell ref="A11:L11"/>
    <mergeCell ref="A13:A14"/>
    <mergeCell ref="B13:B14"/>
    <mergeCell ref="C13:C14"/>
    <mergeCell ref="G13:H13"/>
    <mergeCell ref="I13:J13"/>
    <mergeCell ref="K13:L13"/>
    <mergeCell ref="D13:F13"/>
    <mergeCell ref="D42:F42"/>
    <mergeCell ref="G42:H42"/>
    <mergeCell ref="A16:N16"/>
    <mergeCell ref="A17:N17"/>
    <mergeCell ref="A41:N41"/>
    <mergeCell ref="A39:L39"/>
    <mergeCell ref="A24:L24"/>
    <mergeCell ref="A34:L34"/>
    <mergeCell ref="A40:N40"/>
    <mergeCell ref="B42:B43"/>
    <mergeCell ref="A27:N27"/>
    <mergeCell ref="M42:N42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33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9.28515625" customWidth="1"/>
    <col min="7" max="7" width="7.7109375" customWidth="1"/>
    <col min="8" max="8" width="9.42578125" customWidth="1"/>
    <col min="9" max="9" width="7.7109375" customWidth="1"/>
    <col min="10" max="10" width="9.85546875" customWidth="1"/>
    <col min="11" max="11" width="7.570312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214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79" t="s">
        <v>209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1779"/>
      <c r="N10" s="1779"/>
    </row>
    <row r="11" spans="1:14" ht="18.75" x14ac:dyDescent="0.3">
      <c r="A11" s="1779" t="s">
        <v>218</v>
      </c>
      <c r="B11" s="1779"/>
      <c r="C11" s="1779"/>
      <c r="D11" s="1779"/>
      <c r="E11" s="1779"/>
      <c r="F11" s="1779"/>
      <c r="G11" s="1779"/>
      <c r="H11" s="1779"/>
      <c r="I11" s="1779"/>
      <c r="J11" s="1779"/>
      <c r="K11" s="1779"/>
      <c r="L11" s="1779"/>
      <c r="M11" s="1779"/>
      <c r="N11" s="1779"/>
    </row>
    <row r="12" spans="1:14" ht="18.75" x14ac:dyDescent="0.3">
      <c r="A12" s="1780" t="s">
        <v>217</v>
      </c>
      <c r="B12" s="1780"/>
      <c r="C12" s="1780"/>
      <c r="D12" s="1780"/>
      <c r="E12" s="1780"/>
      <c r="F12" s="1780"/>
      <c r="G12" s="1780"/>
      <c r="H12" s="1780"/>
      <c r="I12" s="1780"/>
      <c r="J12" s="1780"/>
      <c r="K12" s="1780"/>
      <c r="L12" s="1780"/>
      <c r="M12" s="1780"/>
      <c r="N12" s="1780"/>
    </row>
    <row r="13" spans="1:14" ht="16.5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44.25" customHeight="1" thickBot="1" x14ac:dyDescent="0.25">
      <c r="A14" s="1847" t="s">
        <v>20</v>
      </c>
      <c r="B14" s="1790" t="s">
        <v>21</v>
      </c>
      <c r="C14" s="1969" t="s">
        <v>22</v>
      </c>
      <c r="D14" s="1787" t="s">
        <v>52</v>
      </c>
      <c r="E14" s="1788"/>
      <c r="F14" s="1789"/>
      <c r="G14" s="1790" t="s">
        <v>84</v>
      </c>
      <c r="H14" s="1790"/>
      <c r="I14" s="1791" t="s">
        <v>162</v>
      </c>
      <c r="J14" s="1792"/>
      <c r="K14" s="1790" t="s">
        <v>163</v>
      </c>
      <c r="L14" s="1792"/>
      <c r="M14" s="1793" t="s">
        <v>180</v>
      </c>
      <c r="N14" s="1792"/>
    </row>
    <row r="15" spans="1:14" ht="101.25" customHeight="1" thickBot="1" x14ac:dyDescent="0.25">
      <c r="A15" s="1848"/>
      <c r="B15" s="1845"/>
      <c r="C15" s="1970"/>
      <c r="D15" s="22" t="s">
        <v>27</v>
      </c>
      <c r="E15" s="23" t="s">
        <v>26</v>
      </c>
      <c r="F15" s="24" t="s">
        <v>181</v>
      </c>
      <c r="G15" s="333" t="s">
        <v>23</v>
      </c>
      <c r="H15" s="1095" t="s">
        <v>164</v>
      </c>
      <c r="I15" s="22" t="s">
        <v>23</v>
      </c>
      <c r="J15" s="24" t="s">
        <v>164</v>
      </c>
      <c r="K15" s="333" t="s">
        <v>23</v>
      </c>
      <c r="L15" s="24" t="s">
        <v>164</v>
      </c>
      <c r="M15" s="22" t="s">
        <v>23</v>
      </c>
      <c r="N15" s="24" t="s">
        <v>164</v>
      </c>
    </row>
    <row r="16" spans="1:14" ht="33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9"/>
    </row>
    <row r="17" spans="1:15" ht="21" customHeight="1" thickBot="1" x14ac:dyDescent="0.25">
      <c r="A17" s="1800" t="s">
        <v>30</v>
      </c>
      <c r="B17" s="1801"/>
      <c r="C17" s="1801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6"/>
    </row>
    <row r="18" spans="1:15" ht="71.45" customHeight="1" x14ac:dyDescent="0.2">
      <c r="A18" s="1151" t="s">
        <v>46</v>
      </c>
      <c r="B18" s="817" t="s">
        <v>89</v>
      </c>
      <c r="C18" s="1152">
        <v>2</v>
      </c>
      <c r="D18" s="816">
        <v>2010</v>
      </c>
      <c r="E18" s="1153">
        <v>2710</v>
      </c>
      <c r="F18" s="293">
        <v>1600</v>
      </c>
      <c r="G18" s="1154">
        <v>1630</v>
      </c>
      <c r="H18" s="1155">
        <v>1280</v>
      </c>
      <c r="I18" s="291">
        <v>1770</v>
      </c>
      <c r="J18" s="293">
        <v>1360</v>
      </c>
      <c r="K18" s="1154">
        <v>1790</v>
      </c>
      <c r="L18" s="1155">
        <v>1380</v>
      </c>
      <c r="M18" s="291">
        <v>1900</v>
      </c>
      <c r="N18" s="293">
        <v>1480</v>
      </c>
      <c r="O18" s="5"/>
    </row>
    <row r="19" spans="1:15" ht="16.899999999999999" hidden="1" customHeight="1" thickBot="1" x14ac:dyDescent="0.25">
      <c r="A19" s="774"/>
      <c r="B19" s="549" t="s">
        <v>35</v>
      </c>
      <c r="C19" s="574"/>
      <c r="D19" s="1074">
        <v>2670</v>
      </c>
      <c r="E19" s="1048"/>
      <c r="F19" s="1075"/>
      <c r="G19" s="1076"/>
      <c r="H19" s="1077"/>
      <c r="I19" s="1074"/>
      <c r="J19" s="1075"/>
      <c r="K19" s="1076"/>
      <c r="L19" s="1077"/>
      <c r="M19" s="1074"/>
      <c r="N19" s="1075"/>
      <c r="O19" s="5"/>
    </row>
    <row r="20" spans="1:15" ht="63" customHeight="1" thickBot="1" x14ac:dyDescent="0.25">
      <c r="A20" s="581" t="s">
        <v>44</v>
      </c>
      <c r="B20" s="549" t="s">
        <v>88</v>
      </c>
      <c r="C20" s="574">
        <v>2</v>
      </c>
      <c r="D20" s="301">
        <v>2150</v>
      </c>
      <c r="E20" s="302">
        <v>2900</v>
      </c>
      <c r="F20" s="387">
        <v>1600</v>
      </c>
      <c r="G20" s="887">
        <v>1750</v>
      </c>
      <c r="H20" s="888">
        <v>1280</v>
      </c>
      <c r="I20" s="301">
        <v>1900</v>
      </c>
      <c r="J20" s="387">
        <v>1360</v>
      </c>
      <c r="K20" s="887">
        <v>1920</v>
      </c>
      <c r="L20" s="888">
        <v>1380</v>
      </c>
      <c r="M20" s="301">
        <v>2030</v>
      </c>
      <c r="N20" s="387">
        <v>1480</v>
      </c>
      <c r="O20" s="5"/>
    </row>
    <row r="21" spans="1:15" ht="51" customHeight="1" thickBot="1" x14ac:dyDescent="0.25">
      <c r="A21" s="1847" t="s">
        <v>20</v>
      </c>
      <c r="B21" s="1847" t="s">
        <v>21</v>
      </c>
      <c r="C21" s="1969" t="s">
        <v>22</v>
      </c>
      <c r="D21" s="1843" t="s">
        <v>52</v>
      </c>
      <c r="E21" s="1845"/>
      <c r="F21" s="1846"/>
      <c r="G21" s="2012" t="s">
        <v>84</v>
      </c>
      <c r="H21" s="2012"/>
      <c r="I21" s="2013" t="s">
        <v>162</v>
      </c>
      <c r="J21" s="2010"/>
      <c r="K21" s="2012" t="s">
        <v>163</v>
      </c>
      <c r="L21" s="2010"/>
      <c r="M21" s="2009" t="s">
        <v>180</v>
      </c>
      <c r="N21" s="2010"/>
      <c r="O21" s="5"/>
    </row>
    <row r="22" spans="1:15" ht="111" customHeight="1" thickBot="1" x14ac:dyDescent="0.25">
      <c r="A22" s="1848"/>
      <c r="B22" s="1848"/>
      <c r="C22" s="2011"/>
      <c r="D22" s="22" t="s">
        <v>27</v>
      </c>
      <c r="E22" s="23" t="s">
        <v>26</v>
      </c>
      <c r="F22" s="24" t="s">
        <v>181</v>
      </c>
      <c r="G22" s="333" t="s">
        <v>23</v>
      </c>
      <c r="H22" s="1095" t="s">
        <v>164</v>
      </c>
      <c r="I22" s="22" t="s">
        <v>23</v>
      </c>
      <c r="J22" s="24" t="s">
        <v>164</v>
      </c>
      <c r="K22" s="333" t="s">
        <v>23</v>
      </c>
      <c r="L22" s="24" t="s">
        <v>164</v>
      </c>
      <c r="M22" s="22" t="s">
        <v>23</v>
      </c>
      <c r="N22" s="24" t="s">
        <v>164</v>
      </c>
      <c r="O22" s="5"/>
    </row>
    <row r="23" spans="1:15" ht="69" customHeight="1" x14ac:dyDescent="0.2">
      <c r="A23" s="1170" t="s">
        <v>41</v>
      </c>
      <c r="B23" s="817" t="s">
        <v>88</v>
      </c>
      <c r="C23" s="1152">
        <v>2</v>
      </c>
      <c r="D23" s="291">
        <v>4300</v>
      </c>
      <c r="E23" s="292"/>
      <c r="F23" s="293">
        <v>1600</v>
      </c>
      <c r="G23" s="1154">
        <v>1750</v>
      </c>
      <c r="H23" s="1155">
        <v>1280</v>
      </c>
      <c r="I23" s="291">
        <v>1900</v>
      </c>
      <c r="J23" s="293">
        <v>1360</v>
      </c>
      <c r="K23" s="1154">
        <v>1920</v>
      </c>
      <c r="L23" s="1155">
        <v>1380</v>
      </c>
      <c r="M23" s="291">
        <v>2030</v>
      </c>
      <c r="N23" s="293">
        <v>1480</v>
      </c>
      <c r="O23" s="5"/>
    </row>
    <row r="24" spans="1:15" ht="60" customHeight="1" x14ac:dyDescent="0.2">
      <c r="A24" s="581" t="s">
        <v>31</v>
      </c>
      <c r="B24" s="549" t="s">
        <v>90</v>
      </c>
      <c r="C24" s="574">
        <v>1</v>
      </c>
      <c r="D24" s="582"/>
      <c r="E24" s="327">
        <v>2320</v>
      </c>
      <c r="F24" s="297">
        <v>1600</v>
      </c>
      <c r="G24" s="722"/>
      <c r="H24" s="755">
        <v>1280</v>
      </c>
      <c r="I24" s="295"/>
      <c r="J24" s="297">
        <v>1360</v>
      </c>
      <c r="K24" s="722"/>
      <c r="L24" s="755">
        <v>1380</v>
      </c>
      <c r="M24" s="295"/>
      <c r="N24" s="297">
        <v>1480</v>
      </c>
      <c r="O24" s="5"/>
    </row>
    <row r="25" spans="1:15" ht="54" customHeight="1" x14ac:dyDescent="0.2">
      <c r="A25" s="581" t="s">
        <v>29</v>
      </c>
      <c r="B25" s="549" t="s">
        <v>68</v>
      </c>
      <c r="C25" s="574">
        <v>1</v>
      </c>
      <c r="D25" s="326"/>
      <c r="E25" s="327">
        <v>2480</v>
      </c>
      <c r="F25" s="297">
        <v>1600</v>
      </c>
      <c r="G25" s="722"/>
      <c r="H25" s="755">
        <v>1280</v>
      </c>
      <c r="I25" s="295"/>
      <c r="J25" s="297">
        <v>1360</v>
      </c>
      <c r="K25" s="722"/>
      <c r="L25" s="755">
        <v>1380</v>
      </c>
      <c r="M25" s="295"/>
      <c r="N25" s="297">
        <v>1480</v>
      </c>
      <c r="O25" s="5"/>
    </row>
    <row r="26" spans="1:15" ht="93" customHeight="1" x14ac:dyDescent="0.2">
      <c r="A26" s="775" t="s">
        <v>165</v>
      </c>
      <c r="B26" s="549" t="s">
        <v>134</v>
      </c>
      <c r="C26" s="574">
        <v>1</v>
      </c>
      <c r="D26" s="326"/>
      <c r="E26" s="327">
        <v>2680</v>
      </c>
      <c r="F26" s="297">
        <v>1600</v>
      </c>
      <c r="G26" s="722"/>
      <c r="H26" s="755">
        <v>1280</v>
      </c>
      <c r="I26" s="295"/>
      <c r="J26" s="297">
        <v>1360</v>
      </c>
      <c r="K26" s="722"/>
      <c r="L26" s="755">
        <v>1380</v>
      </c>
      <c r="M26" s="295"/>
      <c r="N26" s="297">
        <v>1480</v>
      </c>
      <c r="O26" s="5"/>
    </row>
    <row r="27" spans="1:15" ht="93" customHeight="1" thickBot="1" x14ac:dyDescent="0.25">
      <c r="A27" s="883" t="s">
        <v>204</v>
      </c>
      <c r="B27" s="884" t="s">
        <v>61</v>
      </c>
      <c r="C27" s="885">
        <v>1</v>
      </c>
      <c r="D27" s="886"/>
      <c r="E27" s="597">
        <v>2150</v>
      </c>
      <c r="F27" s="387"/>
      <c r="G27" s="887"/>
      <c r="H27" s="888"/>
      <c r="I27" s="301"/>
      <c r="J27" s="387"/>
      <c r="K27" s="887"/>
      <c r="L27" s="888"/>
      <c r="M27" s="301"/>
      <c r="N27" s="387"/>
      <c r="O27" s="5"/>
    </row>
    <row r="28" spans="1:15" ht="24" customHeight="1" thickBot="1" x14ac:dyDescent="0.25">
      <c r="A28" s="1878" t="s">
        <v>54</v>
      </c>
      <c r="B28" s="1879"/>
      <c r="C28" s="1879"/>
      <c r="D28" s="1879"/>
      <c r="E28" s="1879"/>
      <c r="F28" s="1879"/>
      <c r="G28" s="1879"/>
      <c r="H28" s="1879"/>
      <c r="I28" s="1879"/>
      <c r="J28" s="1879"/>
      <c r="K28" s="1879"/>
      <c r="L28" s="1879"/>
      <c r="M28" s="777"/>
      <c r="N28" s="778"/>
      <c r="O28" s="5"/>
    </row>
    <row r="29" spans="1:15" ht="48" customHeight="1" thickBot="1" x14ac:dyDescent="0.25">
      <c r="A29" s="1847" t="s">
        <v>20</v>
      </c>
      <c r="B29" s="1847" t="s">
        <v>21</v>
      </c>
      <c r="C29" s="1969" t="s">
        <v>22</v>
      </c>
      <c r="D29" s="1787" t="s">
        <v>52</v>
      </c>
      <c r="E29" s="1788"/>
      <c r="F29" s="1789"/>
      <c r="G29" s="1790" t="s">
        <v>84</v>
      </c>
      <c r="H29" s="1790"/>
      <c r="I29" s="1791" t="s">
        <v>162</v>
      </c>
      <c r="J29" s="1792"/>
      <c r="K29" s="1790" t="s">
        <v>163</v>
      </c>
      <c r="L29" s="1792"/>
      <c r="M29" s="1793" t="s">
        <v>180</v>
      </c>
      <c r="N29" s="1792"/>
      <c r="O29" s="5"/>
    </row>
    <row r="30" spans="1:15" ht="53.25" customHeight="1" thickBot="1" x14ac:dyDescent="0.25">
      <c r="A30" s="1848"/>
      <c r="B30" s="1848"/>
      <c r="C30" s="1970"/>
      <c r="D30" s="1165" t="s">
        <v>27</v>
      </c>
      <c r="E30" s="1166" t="s">
        <v>26</v>
      </c>
      <c r="F30" s="1167" t="s">
        <v>164</v>
      </c>
      <c r="G30" s="1168" t="s">
        <v>23</v>
      </c>
      <c r="H30" s="1169" t="s">
        <v>164</v>
      </c>
      <c r="I30" s="22" t="s">
        <v>23</v>
      </c>
      <c r="J30" s="24" t="s">
        <v>164</v>
      </c>
      <c r="K30" s="333" t="s">
        <v>23</v>
      </c>
      <c r="L30" s="24" t="s">
        <v>164</v>
      </c>
      <c r="M30" s="22" t="s">
        <v>23</v>
      </c>
      <c r="N30" s="24" t="s">
        <v>164</v>
      </c>
      <c r="O30" s="5"/>
    </row>
    <row r="31" spans="1:15" ht="64.5" customHeight="1" x14ac:dyDescent="0.2">
      <c r="A31" s="581" t="s">
        <v>51</v>
      </c>
      <c r="B31" s="549" t="s">
        <v>166</v>
      </c>
      <c r="C31" s="787">
        <v>2</v>
      </c>
      <c r="D31" s="1151">
        <v>2450</v>
      </c>
      <c r="E31" s="1171">
        <v>3430</v>
      </c>
      <c r="F31" s="1155">
        <v>1600</v>
      </c>
      <c r="G31" s="291">
        <v>1990</v>
      </c>
      <c r="H31" s="293">
        <v>1280</v>
      </c>
      <c r="I31" s="722">
        <v>2160</v>
      </c>
      <c r="J31" s="297">
        <v>1360</v>
      </c>
      <c r="K31" s="722">
        <v>2180</v>
      </c>
      <c r="L31" s="755">
        <v>1380</v>
      </c>
      <c r="M31" s="295">
        <v>2330</v>
      </c>
      <c r="N31" s="297">
        <v>1480</v>
      </c>
      <c r="O31" s="5"/>
    </row>
    <row r="32" spans="1:15" ht="76.5" customHeight="1" thickBot="1" x14ac:dyDescent="0.25">
      <c r="A32" s="587" t="s">
        <v>136</v>
      </c>
      <c r="B32" s="596" t="s">
        <v>167</v>
      </c>
      <c r="C32" s="897">
        <v>2</v>
      </c>
      <c r="D32" s="329">
        <v>2560</v>
      </c>
      <c r="E32" s="597">
        <v>3590</v>
      </c>
      <c r="F32" s="888">
        <v>1600</v>
      </c>
      <c r="G32" s="301">
        <v>2080</v>
      </c>
      <c r="H32" s="387">
        <v>1280</v>
      </c>
      <c r="I32" s="722">
        <v>2260</v>
      </c>
      <c r="J32" s="297">
        <v>1360</v>
      </c>
      <c r="K32" s="722">
        <v>2280</v>
      </c>
      <c r="L32" s="755">
        <v>1380</v>
      </c>
      <c r="M32" s="295">
        <v>2440</v>
      </c>
      <c r="N32" s="297">
        <v>1480</v>
      </c>
      <c r="O32" s="5"/>
    </row>
    <row r="33" spans="1:15" ht="28.15" customHeight="1" thickBot="1" x14ac:dyDescent="0.25">
      <c r="A33" s="1819" t="s">
        <v>95</v>
      </c>
      <c r="B33" s="1820"/>
      <c r="C33" s="1820"/>
      <c r="D33" s="2008"/>
      <c r="E33" s="2008"/>
      <c r="F33" s="2008"/>
      <c r="G33" s="2008"/>
      <c r="H33" s="2008"/>
      <c r="I33" s="1820"/>
      <c r="J33" s="1820"/>
      <c r="K33" s="1820"/>
      <c r="L33" s="1820"/>
      <c r="M33" s="1820"/>
      <c r="N33" s="1821"/>
      <c r="O33" s="5"/>
    </row>
    <row r="34" spans="1:15" ht="22.9" hidden="1" customHeight="1" thickBot="1" x14ac:dyDescent="0.25">
      <c r="A34" s="898"/>
      <c r="B34" s="898"/>
      <c r="C34" s="898"/>
      <c r="D34" s="899">
        <v>3200</v>
      </c>
      <c r="E34" s="899"/>
      <c r="F34" s="899"/>
      <c r="G34" s="899"/>
      <c r="H34" s="899"/>
      <c r="I34" s="899"/>
      <c r="J34" s="899"/>
      <c r="K34" s="899">
        <v>3520</v>
      </c>
      <c r="L34" s="314"/>
      <c r="M34" s="314"/>
      <c r="N34" s="314"/>
      <c r="O34" s="5"/>
    </row>
    <row r="35" spans="1:15" ht="78.75" customHeight="1" x14ac:dyDescent="0.2">
      <c r="A35" s="581" t="s">
        <v>15</v>
      </c>
      <c r="B35" s="549" t="s">
        <v>168</v>
      </c>
      <c r="C35" s="836">
        <v>2</v>
      </c>
      <c r="D35" s="326">
        <v>3140</v>
      </c>
      <c r="E35" s="327">
        <v>4400</v>
      </c>
      <c r="F35" s="328">
        <v>1730</v>
      </c>
      <c r="G35" s="906">
        <v>2550</v>
      </c>
      <c r="H35" s="907">
        <v>1380</v>
      </c>
      <c r="I35" s="326">
        <v>2770</v>
      </c>
      <c r="J35" s="328">
        <v>1470</v>
      </c>
      <c r="K35" s="906">
        <v>2800</v>
      </c>
      <c r="L35" s="907">
        <v>1490</v>
      </c>
      <c r="M35" s="326">
        <v>2990</v>
      </c>
      <c r="N35" s="328">
        <v>1560</v>
      </c>
      <c r="O35" s="5"/>
    </row>
    <row r="36" spans="1:15" ht="72.75" customHeight="1" x14ac:dyDescent="0.2">
      <c r="A36" s="326" t="s">
        <v>14</v>
      </c>
      <c r="B36" s="549" t="s">
        <v>169</v>
      </c>
      <c r="C36" s="836">
        <v>2</v>
      </c>
      <c r="D36" s="1156">
        <v>3390</v>
      </c>
      <c r="E36" s="1157">
        <v>4750</v>
      </c>
      <c r="F36" s="1158">
        <v>1860</v>
      </c>
      <c r="G36" s="1159">
        <v>2750</v>
      </c>
      <c r="H36" s="1160">
        <v>1490</v>
      </c>
      <c r="I36" s="1156">
        <v>2980</v>
      </c>
      <c r="J36" s="1158">
        <v>1580</v>
      </c>
      <c r="K36" s="1159">
        <v>3020</v>
      </c>
      <c r="L36" s="1160">
        <v>1600</v>
      </c>
      <c r="M36" s="1156">
        <v>3220</v>
      </c>
      <c r="N36" s="1158">
        <v>1680</v>
      </c>
      <c r="O36" s="5"/>
    </row>
    <row r="37" spans="1:15" ht="81" customHeight="1" thickBot="1" x14ac:dyDescent="0.25">
      <c r="A37" s="581" t="s">
        <v>145</v>
      </c>
      <c r="B37" s="549" t="s">
        <v>170</v>
      </c>
      <c r="C37" s="836">
        <v>2</v>
      </c>
      <c r="D37" s="326">
        <v>3600</v>
      </c>
      <c r="E37" s="327">
        <v>5050</v>
      </c>
      <c r="F37" s="328">
        <v>1980</v>
      </c>
      <c r="G37" s="906">
        <v>2920</v>
      </c>
      <c r="H37" s="907">
        <v>1590</v>
      </c>
      <c r="I37" s="326">
        <v>3170</v>
      </c>
      <c r="J37" s="328">
        <v>1680</v>
      </c>
      <c r="K37" s="906">
        <v>3210</v>
      </c>
      <c r="L37" s="907">
        <v>1700</v>
      </c>
      <c r="M37" s="326">
        <v>3420</v>
      </c>
      <c r="N37" s="328">
        <v>1780</v>
      </c>
      <c r="O37" s="5"/>
    </row>
    <row r="38" spans="1:15" ht="50.25" customHeight="1" thickBot="1" x14ac:dyDescent="0.25">
      <c r="A38" s="1847" t="s">
        <v>20</v>
      </c>
      <c r="B38" s="1847" t="s">
        <v>21</v>
      </c>
      <c r="C38" s="1969" t="s">
        <v>22</v>
      </c>
      <c r="D38" s="1787" t="s">
        <v>52</v>
      </c>
      <c r="E38" s="1788"/>
      <c r="F38" s="1789"/>
      <c r="G38" s="1790" t="s">
        <v>84</v>
      </c>
      <c r="H38" s="1790"/>
      <c r="I38" s="1791" t="s">
        <v>162</v>
      </c>
      <c r="J38" s="1792"/>
      <c r="K38" s="1790" t="s">
        <v>163</v>
      </c>
      <c r="L38" s="1792"/>
      <c r="M38" s="1793" t="s">
        <v>180</v>
      </c>
      <c r="N38" s="1792"/>
      <c r="O38" s="5"/>
    </row>
    <row r="39" spans="1:15" ht="57" customHeight="1" thickBot="1" x14ac:dyDescent="0.25">
      <c r="A39" s="1848"/>
      <c r="B39" s="1848"/>
      <c r="C39" s="1970"/>
      <c r="D39" s="22" t="s">
        <v>27</v>
      </c>
      <c r="E39" s="23" t="s">
        <v>26</v>
      </c>
      <c r="F39" s="24" t="s">
        <v>164</v>
      </c>
      <c r="G39" s="333" t="s">
        <v>23</v>
      </c>
      <c r="H39" s="1095" t="s">
        <v>164</v>
      </c>
      <c r="I39" s="22" t="s">
        <v>23</v>
      </c>
      <c r="J39" s="24" t="s">
        <v>164</v>
      </c>
      <c r="K39" s="333" t="s">
        <v>23</v>
      </c>
      <c r="L39" s="24" t="s">
        <v>164</v>
      </c>
      <c r="M39" s="22" t="s">
        <v>23</v>
      </c>
      <c r="N39" s="24" t="s">
        <v>164</v>
      </c>
      <c r="O39" s="5"/>
    </row>
    <row r="40" spans="1:15" ht="75" customHeight="1" thickBot="1" x14ac:dyDescent="0.25">
      <c r="A40" s="587" t="s">
        <v>146</v>
      </c>
      <c r="B40" s="596" t="s">
        <v>171</v>
      </c>
      <c r="C40" s="908">
        <v>2</v>
      </c>
      <c r="D40" s="329">
        <v>4960</v>
      </c>
      <c r="E40" s="597">
        <v>6950</v>
      </c>
      <c r="F40" s="909">
        <v>2730</v>
      </c>
      <c r="G40" s="910">
        <v>4020</v>
      </c>
      <c r="H40" s="911">
        <v>2180</v>
      </c>
      <c r="I40" s="329">
        <v>4370</v>
      </c>
      <c r="J40" s="909">
        <v>2320</v>
      </c>
      <c r="K40" s="910">
        <v>4420</v>
      </c>
      <c r="L40" s="911">
        <v>2350</v>
      </c>
      <c r="M40" s="329">
        <v>4720</v>
      </c>
      <c r="N40" s="909">
        <v>2460</v>
      </c>
      <c r="O40" s="5"/>
    </row>
    <row r="41" spans="1:15" ht="27" customHeight="1" x14ac:dyDescent="0.25">
      <c r="A41" s="1869" t="s">
        <v>93</v>
      </c>
      <c r="B41" s="1870"/>
      <c r="C41" s="1870"/>
      <c r="D41" s="1870"/>
      <c r="E41" s="1870"/>
      <c r="F41" s="1870"/>
      <c r="G41" s="1870"/>
      <c r="H41" s="1870"/>
      <c r="I41" s="1870"/>
      <c r="J41" s="1870"/>
      <c r="K41" s="1870"/>
      <c r="L41" s="1870"/>
      <c r="M41" s="79"/>
      <c r="N41" s="79"/>
      <c r="O41" s="5"/>
    </row>
    <row r="42" spans="1:15" ht="19.899999999999999" customHeight="1" x14ac:dyDescent="0.25">
      <c r="A42" s="16" t="s">
        <v>12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5"/>
    </row>
    <row r="43" spans="1:15" ht="19.899999999999999" customHeight="1" x14ac:dyDescent="0.25">
      <c r="A43" s="1807" t="s">
        <v>81</v>
      </c>
      <c r="B43" s="1807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27"/>
      <c r="N43" s="27"/>
      <c r="O43" s="5"/>
    </row>
    <row r="44" spans="1:15" ht="17.45" customHeight="1" x14ac:dyDescent="0.25">
      <c r="A44" s="27" t="s">
        <v>36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5"/>
    </row>
    <row r="45" spans="1:15" ht="20.45" customHeight="1" x14ac:dyDescent="0.25">
      <c r="A45" s="16" t="s">
        <v>10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9.149999999999999" customHeight="1" x14ac:dyDescent="0.25">
      <c r="A46" s="16" t="s">
        <v>11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5"/>
    </row>
    <row r="47" spans="1:15" ht="18.600000000000001" customHeight="1" x14ac:dyDescent="0.25">
      <c r="A47" s="16" t="s">
        <v>49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5"/>
    </row>
    <row r="48" spans="1:15" ht="21" customHeight="1" x14ac:dyDescent="0.25">
      <c r="A48" s="1808" t="s">
        <v>83</v>
      </c>
      <c r="B48" s="1807"/>
      <c r="C48" s="1807"/>
      <c r="D48" s="1807"/>
      <c r="E48" s="1807"/>
      <c r="F48" s="1807"/>
      <c r="G48" s="1807"/>
      <c r="H48" s="1807"/>
      <c r="I48" s="1807"/>
      <c r="J48" s="1807"/>
      <c r="K48" s="1807"/>
      <c r="L48" s="1807"/>
      <c r="M48" s="27"/>
      <c r="N48" s="27"/>
      <c r="O48" s="5"/>
    </row>
    <row r="49" spans="1:15" ht="22.5" customHeight="1" x14ac:dyDescent="0.2">
      <c r="A49" s="1880" t="s">
        <v>37</v>
      </c>
      <c r="B49" s="1880"/>
      <c r="C49" s="1880"/>
      <c r="D49" s="1880"/>
      <c r="E49" s="1880"/>
      <c r="F49" s="1880"/>
      <c r="G49" s="1880"/>
      <c r="H49" s="1880"/>
      <c r="I49" s="1880"/>
      <c r="J49" s="1880"/>
      <c r="K49" s="1880"/>
      <c r="L49" s="1880"/>
      <c r="M49" s="77"/>
      <c r="N49" s="77"/>
      <c r="O49" s="5"/>
    </row>
    <row r="50" spans="1:15" ht="33.75" customHeight="1" x14ac:dyDescent="0.25">
      <c r="A50" s="17"/>
      <c r="B50" s="1855" t="s">
        <v>131</v>
      </c>
      <c r="C50" s="1855"/>
      <c r="D50" s="1855"/>
      <c r="E50" s="1855"/>
      <c r="F50" s="1855"/>
      <c r="G50" s="1855"/>
      <c r="H50" s="1855"/>
      <c r="I50" s="1855"/>
      <c r="J50" s="1855"/>
      <c r="K50" s="1855"/>
      <c r="L50" s="1855"/>
      <c r="M50" s="17"/>
      <c r="N50" s="17"/>
      <c r="O50" s="5"/>
    </row>
    <row r="51" spans="1:15" ht="15.75" customHeight="1" x14ac:dyDescent="0.25">
      <c r="A51" s="17"/>
      <c r="B51" s="1855" t="s">
        <v>176</v>
      </c>
      <c r="C51" s="1855"/>
      <c r="D51" s="1855"/>
      <c r="E51" s="1855"/>
      <c r="F51" s="1855"/>
      <c r="G51" s="1855"/>
      <c r="H51" s="1855"/>
      <c r="I51" s="1855"/>
      <c r="J51" s="1855"/>
      <c r="K51" s="1855"/>
      <c r="L51" s="1855"/>
      <c r="M51" s="17"/>
      <c r="N51" s="17"/>
      <c r="O51" s="5"/>
    </row>
    <row r="52" spans="1:15" ht="32.25" customHeight="1" x14ac:dyDescent="0.25">
      <c r="A52" s="17"/>
      <c r="B52" s="1855" t="s">
        <v>183</v>
      </c>
      <c r="C52" s="1855"/>
      <c r="D52" s="1855"/>
      <c r="E52" s="1855"/>
      <c r="F52" s="1855"/>
      <c r="G52" s="1855"/>
      <c r="H52" s="1855"/>
      <c r="I52" s="1855"/>
      <c r="J52" s="1855"/>
      <c r="K52" s="1855"/>
      <c r="L52" s="1855"/>
      <c r="M52" s="17"/>
      <c r="N52" s="17"/>
      <c r="O52" s="5"/>
    </row>
    <row r="53" spans="1:15" ht="32.25" customHeight="1" x14ac:dyDescent="0.25">
      <c r="A53" s="17"/>
      <c r="B53" s="1855" t="s">
        <v>184</v>
      </c>
      <c r="C53" s="1855"/>
      <c r="D53" s="1855"/>
      <c r="E53" s="1855"/>
      <c r="F53" s="1855"/>
      <c r="G53" s="1855"/>
      <c r="H53" s="1855"/>
      <c r="I53" s="1855"/>
      <c r="J53" s="1855"/>
      <c r="K53" s="1855"/>
      <c r="L53" s="1855"/>
      <c r="M53" s="17"/>
      <c r="N53" s="17"/>
      <c r="O53" s="5"/>
    </row>
    <row r="54" spans="1:15" ht="32.25" customHeight="1" x14ac:dyDescent="0.25">
      <c r="A54" s="17"/>
      <c r="B54" s="1855" t="s">
        <v>185</v>
      </c>
      <c r="C54" s="1855"/>
      <c r="D54" s="1855"/>
      <c r="E54" s="1855"/>
      <c r="F54" s="1855"/>
      <c r="G54" s="1855"/>
      <c r="H54" s="1855"/>
      <c r="I54" s="1855"/>
      <c r="J54" s="1855"/>
      <c r="K54" s="1855"/>
      <c r="L54" s="1855"/>
      <c r="M54" s="17"/>
      <c r="N54" s="17"/>
      <c r="O54" s="5"/>
    </row>
    <row r="55" spans="1:15" ht="32.25" customHeight="1" x14ac:dyDescent="0.25">
      <c r="A55" s="17"/>
      <c r="B55" s="1855" t="s">
        <v>186</v>
      </c>
      <c r="C55" s="1855"/>
      <c r="D55" s="1855"/>
      <c r="E55" s="1855"/>
      <c r="F55" s="1855"/>
      <c r="G55" s="1855"/>
      <c r="H55" s="1855"/>
      <c r="I55" s="1855"/>
      <c r="J55" s="1855"/>
      <c r="K55" s="1855"/>
      <c r="L55" s="1855"/>
      <c r="M55" s="17"/>
      <c r="N55" s="17"/>
      <c r="O55" s="5"/>
    </row>
    <row r="56" spans="1:15" ht="22.5" customHeight="1" x14ac:dyDescent="0.25">
      <c r="A56" s="1832" t="s">
        <v>2</v>
      </c>
      <c r="B56" s="1832"/>
      <c r="C56" s="1832"/>
      <c r="D56" s="1832"/>
      <c r="E56" s="1832"/>
      <c r="F56" s="1832"/>
      <c r="G56" s="1832"/>
      <c r="H56" s="1832"/>
      <c r="I56" s="1832"/>
      <c r="J56" s="1832"/>
      <c r="K56" s="1832"/>
      <c r="L56" s="1832"/>
      <c r="M56" s="73"/>
      <c r="N56" s="73"/>
      <c r="O56" s="5"/>
    </row>
    <row r="57" spans="1:15" ht="25.5" customHeight="1" x14ac:dyDescent="0.25">
      <c r="A57" s="1841" t="s">
        <v>187</v>
      </c>
      <c r="B57" s="1841"/>
      <c r="C57" s="1841"/>
      <c r="D57" s="1841"/>
      <c r="E57" s="1841"/>
      <c r="F57" s="1841"/>
      <c r="G57" s="1841"/>
      <c r="H57" s="1841"/>
      <c r="I57" s="1841"/>
      <c r="J57" s="1841"/>
      <c r="K57" s="1841"/>
      <c r="L57" s="1841"/>
      <c r="M57" s="1841"/>
      <c r="N57" s="1841"/>
      <c r="O57" s="5"/>
    </row>
    <row r="58" spans="1:15" ht="26.25" customHeight="1" x14ac:dyDescent="0.25">
      <c r="A58" s="1841" t="s">
        <v>178</v>
      </c>
      <c r="B58" s="1841"/>
      <c r="C58" s="1841"/>
      <c r="D58" s="1841"/>
      <c r="E58" s="1841"/>
      <c r="F58" s="1841"/>
      <c r="G58" s="1841"/>
      <c r="H58" s="1841"/>
      <c r="I58" s="1841"/>
      <c r="J58" s="1841"/>
      <c r="K58" s="1841"/>
      <c r="L58" s="1841"/>
      <c r="M58" s="1841"/>
      <c r="N58" s="1841"/>
      <c r="O58" s="5"/>
    </row>
    <row r="59" spans="1:15" ht="66.75" customHeight="1" x14ac:dyDescent="0.25">
      <c r="A59" s="1841" t="s">
        <v>188</v>
      </c>
      <c r="B59" s="1841"/>
      <c r="C59" s="1841"/>
      <c r="D59" s="1841"/>
      <c r="E59" s="1841"/>
      <c r="F59" s="1841"/>
      <c r="G59" s="1841"/>
      <c r="H59" s="1841"/>
      <c r="I59" s="1841"/>
      <c r="J59" s="1841"/>
      <c r="K59" s="1841"/>
      <c r="L59" s="1841"/>
      <c r="M59" s="1841"/>
      <c r="N59" s="1841"/>
      <c r="O59" s="5"/>
    </row>
    <row r="60" spans="1:15" ht="22.5" customHeight="1" x14ac:dyDescent="0.25">
      <c r="A60" s="1841" t="s">
        <v>50</v>
      </c>
      <c r="B60" s="1841"/>
      <c r="C60" s="1841"/>
      <c r="D60" s="1841"/>
      <c r="E60" s="1841"/>
      <c r="F60" s="1841"/>
      <c r="G60" s="1841"/>
      <c r="H60" s="1841"/>
      <c r="I60" s="1841"/>
      <c r="J60" s="1841"/>
      <c r="K60" s="1841"/>
      <c r="L60" s="1841"/>
      <c r="M60" s="1841"/>
      <c r="N60" s="1841"/>
      <c r="O60" s="5"/>
    </row>
    <row r="61" spans="1:15" ht="55.5" customHeight="1" x14ac:dyDescent="0.25">
      <c r="A61" s="1841" t="s">
        <v>148</v>
      </c>
      <c r="B61" s="1841"/>
      <c r="C61" s="1841"/>
      <c r="D61" s="1841"/>
      <c r="E61" s="1841"/>
      <c r="F61" s="1841"/>
      <c r="G61" s="1841"/>
      <c r="H61" s="1841"/>
      <c r="I61" s="1841"/>
      <c r="J61" s="1841"/>
      <c r="K61" s="1841"/>
      <c r="L61" s="1841"/>
      <c r="M61" s="1841"/>
      <c r="N61" s="1841"/>
      <c r="O61" s="5"/>
    </row>
    <row r="62" spans="1:15" ht="50.25" customHeight="1" x14ac:dyDescent="0.25">
      <c r="A62" s="1841" t="s">
        <v>196</v>
      </c>
      <c r="B62" s="1841"/>
      <c r="C62" s="1841"/>
      <c r="D62" s="1841"/>
      <c r="E62" s="1841"/>
      <c r="F62" s="1841"/>
      <c r="G62" s="1841"/>
      <c r="H62" s="1841"/>
      <c r="I62" s="1841"/>
      <c r="J62" s="1841"/>
      <c r="K62" s="1841"/>
      <c r="L62" s="1841"/>
      <c r="M62" s="1841"/>
      <c r="N62" s="1841"/>
      <c r="O62" s="5"/>
    </row>
    <row r="63" spans="1:15" ht="44.25" customHeight="1" x14ac:dyDescent="0.25">
      <c r="A63" s="1841" t="s">
        <v>53</v>
      </c>
      <c r="B63" s="1841"/>
      <c r="C63" s="1841"/>
      <c r="D63" s="1841"/>
      <c r="E63" s="1841"/>
      <c r="F63" s="1841"/>
      <c r="G63" s="1841"/>
      <c r="H63" s="1841"/>
      <c r="I63" s="1841"/>
      <c r="J63" s="1841"/>
      <c r="K63" s="1841"/>
      <c r="L63" s="1841"/>
      <c r="M63" s="1841"/>
      <c r="N63" s="1841"/>
      <c r="O63" s="5"/>
    </row>
    <row r="64" spans="1:15" ht="45" customHeight="1" x14ac:dyDescent="0.25">
      <c r="A64" s="1841" t="s">
        <v>96</v>
      </c>
      <c r="B64" s="1841"/>
      <c r="C64" s="1841"/>
      <c r="D64" s="1841"/>
      <c r="E64" s="1841"/>
      <c r="F64" s="1841"/>
      <c r="G64" s="1841"/>
      <c r="H64" s="1841"/>
      <c r="I64" s="1841"/>
      <c r="J64" s="1841"/>
      <c r="K64" s="1841"/>
      <c r="L64" s="1841"/>
      <c r="M64" s="1841"/>
      <c r="N64" s="1841"/>
      <c r="O64" s="5"/>
    </row>
    <row r="65" spans="1:15" ht="26.25" customHeight="1" x14ac:dyDescent="0.25">
      <c r="A65" s="1841" t="s">
        <v>39</v>
      </c>
      <c r="B65" s="1841"/>
      <c r="C65" s="1841"/>
      <c r="D65" s="1841"/>
      <c r="E65" s="1841"/>
      <c r="F65" s="1841"/>
      <c r="G65" s="1841"/>
      <c r="H65" s="1841"/>
      <c r="I65" s="1841"/>
      <c r="J65" s="1841"/>
      <c r="K65" s="1841"/>
      <c r="L65" s="1841"/>
      <c r="M65" s="1841"/>
      <c r="N65" s="1841"/>
      <c r="O65" s="5"/>
    </row>
    <row r="66" spans="1:15" ht="26.25" customHeight="1" x14ac:dyDescent="0.25">
      <c r="A66" s="2007" t="s">
        <v>18</v>
      </c>
      <c r="B66" s="2007"/>
      <c r="C66" s="2007"/>
      <c r="D66" s="2007"/>
      <c r="E66" s="2007"/>
      <c r="F66" s="2007"/>
      <c r="G66" s="2007"/>
      <c r="H66" s="2007"/>
      <c r="I66" s="2007"/>
      <c r="J66" s="2007"/>
      <c r="K66" s="2007"/>
      <c r="L66" s="2007"/>
      <c r="M66" s="2007"/>
      <c r="N66" s="2007"/>
    </row>
    <row r="67" spans="1:15" ht="21" customHeight="1" x14ac:dyDescent="0.25">
      <c r="A67" s="1841" t="s">
        <v>19</v>
      </c>
      <c r="B67" s="1841"/>
      <c r="C67" s="1841"/>
      <c r="D67" s="1841"/>
      <c r="E67" s="1841"/>
      <c r="F67" s="1841"/>
      <c r="G67" s="1841"/>
      <c r="H67" s="1841"/>
      <c r="I67" s="1841"/>
      <c r="J67" s="1841"/>
      <c r="K67" s="1841"/>
      <c r="L67" s="1841"/>
      <c r="M67" s="1841"/>
      <c r="N67" s="1841"/>
    </row>
    <row r="68" spans="1:15" ht="25.5" customHeight="1" x14ac:dyDescent="0.25">
      <c r="A68" s="1841" t="s">
        <v>97</v>
      </c>
      <c r="B68" s="1841"/>
      <c r="C68" s="1841"/>
      <c r="D68" s="1841"/>
      <c r="E68" s="1841"/>
      <c r="F68" s="1841"/>
      <c r="G68" s="1841"/>
      <c r="H68" s="1841"/>
      <c r="I68" s="1841"/>
      <c r="J68" s="1841"/>
      <c r="K68" s="1841"/>
      <c r="L68" s="1841"/>
      <c r="M68" s="1841"/>
      <c r="N68" s="1841"/>
    </row>
    <row r="69" spans="1:15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15"/>
      <c r="L69" s="15"/>
      <c r="M69" s="5"/>
      <c r="N69" s="5"/>
    </row>
    <row r="70" spans="1:15" ht="25.5" customHeight="1" x14ac:dyDescent="0.25">
      <c r="A70" s="8"/>
      <c r="B70" s="8" t="s">
        <v>216</v>
      </c>
      <c r="C70" s="8"/>
      <c r="D70" s="7"/>
      <c r="E70" s="7"/>
      <c r="F70" s="7"/>
      <c r="G70" s="7"/>
      <c r="H70" s="7"/>
      <c r="I70" s="7"/>
      <c r="J70" s="7"/>
      <c r="K70" s="5"/>
      <c r="L70" s="5"/>
      <c r="M70" s="5"/>
      <c r="N70" s="5"/>
    </row>
    <row r="71" spans="1:15" ht="21.75" customHeight="1" x14ac:dyDescent="0.25">
      <c r="A71" s="8"/>
      <c r="B71" s="8" t="s">
        <v>215</v>
      </c>
      <c r="C71" s="8"/>
      <c r="D71" s="7"/>
      <c r="E71" s="7"/>
      <c r="F71" s="7"/>
      <c r="G71" s="7"/>
      <c r="H71" s="7"/>
      <c r="I71" s="7"/>
      <c r="J71" s="7"/>
      <c r="K71" s="5"/>
      <c r="L71" s="5"/>
      <c r="M71" s="5"/>
      <c r="N71" s="5"/>
    </row>
    <row r="72" spans="1:1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</sheetData>
  <mergeCells count="63">
    <mergeCell ref="A28:L28"/>
    <mergeCell ref="D21:F21"/>
    <mergeCell ref="D29:F29"/>
    <mergeCell ref="G29:H29"/>
    <mergeCell ref="A16:N16"/>
    <mergeCell ref="M21:N21"/>
    <mergeCell ref="A17:N17"/>
    <mergeCell ref="A21:A22"/>
    <mergeCell ref="B21:B22"/>
    <mergeCell ref="C21:C22"/>
    <mergeCell ref="K21:L21"/>
    <mergeCell ref="I21:J21"/>
    <mergeCell ref="G21:H21"/>
    <mergeCell ref="A9:N9"/>
    <mergeCell ref="A10:N10"/>
    <mergeCell ref="A11:N11"/>
    <mergeCell ref="D14:F14"/>
    <mergeCell ref="G14:H14"/>
    <mergeCell ref="B14:B15"/>
    <mergeCell ref="C14:C15"/>
    <mergeCell ref="I14:J14"/>
    <mergeCell ref="K14:L14"/>
    <mergeCell ref="A12:N12"/>
    <mergeCell ref="M14:N14"/>
    <mergeCell ref="A14:A15"/>
    <mergeCell ref="M38:N38"/>
    <mergeCell ref="C29:C30"/>
    <mergeCell ref="K29:L29"/>
    <mergeCell ref="B29:B30"/>
    <mergeCell ref="A41:L41"/>
    <mergeCell ref="G38:H38"/>
    <mergeCell ref="I29:J29"/>
    <mergeCell ref="A29:A30"/>
    <mergeCell ref="A38:A39"/>
    <mergeCell ref="B38:B39"/>
    <mergeCell ref="A33:N33"/>
    <mergeCell ref="M29:N29"/>
    <mergeCell ref="I38:J38"/>
    <mergeCell ref="C38:C39"/>
    <mergeCell ref="K38:L38"/>
    <mergeCell ref="D38:F38"/>
    <mergeCell ref="A43:L43"/>
    <mergeCell ref="A48:L48"/>
    <mergeCell ref="B54:L54"/>
    <mergeCell ref="B52:L52"/>
    <mergeCell ref="B53:L53"/>
    <mergeCell ref="B51:L51"/>
    <mergeCell ref="A49:L49"/>
    <mergeCell ref="A61:N61"/>
    <mergeCell ref="A60:N60"/>
    <mergeCell ref="B50:L50"/>
    <mergeCell ref="A62:N62"/>
    <mergeCell ref="A59:N59"/>
    <mergeCell ref="A58:N58"/>
    <mergeCell ref="A57:N57"/>
    <mergeCell ref="A56:L56"/>
    <mergeCell ref="B55:L55"/>
    <mergeCell ref="A67:N67"/>
    <mergeCell ref="A68:N68"/>
    <mergeCell ref="A63:N63"/>
    <mergeCell ref="A64:N64"/>
    <mergeCell ref="A65:N65"/>
    <mergeCell ref="A66:N66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4"/>
  <sheetViews>
    <sheetView topLeftCell="A21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8.2851562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  <col min="15" max="15" width="11" customWidth="1"/>
    <col min="16" max="16" width="7.42578125" customWidth="1"/>
    <col min="17" max="17" width="7.7109375" customWidth="1"/>
    <col min="18" max="18" width="8.28515625" customWidth="1"/>
    <col min="19" max="19" width="8.42578125" customWidth="1"/>
    <col min="20" max="20" width="8.140625" customWidth="1"/>
    <col min="21" max="21" width="7.7109375" customWidth="1"/>
    <col min="22" max="22" width="7.85546875" customWidth="1"/>
    <col min="23" max="23" width="8.5703125" customWidth="1"/>
    <col min="24" max="25" width="10.85546875" customWidth="1"/>
    <col min="26" max="27" width="9.7109375" customWidth="1"/>
    <col min="28" max="28" width="10" customWidth="1"/>
    <col min="30" max="41" width="7.7109375" customWidth="1"/>
  </cols>
  <sheetData>
    <row r="1" spans="1:15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  <c r="O1" s="6"/>
    </row>
    <row r="2" spans="1:15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  <c r="O2" s="7"/>
    </row>
    <row r="3" spans="1:15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  <c r="O3" s="7"/>
    </row>
    <row r="4" spans="1:15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  <c r="O4" s="7"/>
    </row>
    <row r="5" spans="1:15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  <c r="O5" s="7"/>
    </row>
    <row r="6" spans="1:15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  <c r="O6" s="7"/>
    </row>
    <row r="7" spans="1:15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213</v>
      </c>
      <c r="O7" s="7"/>
    </row>
    <row r="8" spans="1:15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  <c r="O8" s="5"/>
    </row>
    <row r="9" spans="1:15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  <c r="O9" s="75"/>
    </row>
    <row r="10" spans="1:15" ht="18.75" x14ac:dyDescent="0.3">
      <c r="A10" s="1779" t="s">
        <v>209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1779"/>
      <c r="N10" s="1779"/>
      <c r="O10" s="75"/>
    </row>
    <row r="11" spans="1:15" ht="18.75" x14ac:dyDescent="0.3">
      <c r="A11" s="1779" t="s">
        <v>210</v>
      </c>
      <c r="B11" s="1779"/>
      <c r="C11" s="1779"/>
      <c r="D11" s="1779"/>
      <c r="E11" s="1779"/>
      <c r="F11" s="1779"/>
      <c r="G11" s="1779"/>
      <c r="H11" s="1779"/>
      <c r="I11" s="1779"/>
      <c r="J11" s="1779"/>
      <c r="K11" s="1779"/>
      <c r="L11" s="1779"/>
      <c r="M11" s="1779"/>
      <c r="N11" s="1779"/>
      <c r="O11" s="75"/>
    </row>
    <row r="12" spans="1:15" ht="18.75" x14ac:dyDescent="0.3">
      <c r="A12" s="1119" t="s">
        <v>211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76"/>
      <c r="N12" s="76"/>
      <c r="O12" s="76"/>
    </row>
    <row r="13" spans="1:15" ht="16.5" thickBo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44.25" customHeight="1" thickBot="1" x14ac:dyDescent="0.25">
      <c r="A14" s="40" t="s">
        <v>20</v>
      </c>
      <c r="B14" s="42" t="s">
        <v>21</v>
      </c>
      <c r="C14" s="521" t="s">
        <v>22</v>
      </c>
      <c r="D14" s="1877" t="s">
        <v>52</v>
      </c>
      <c r="E14" s="1788"/>
      <c r="F14" s="1876"/>
      <c r="G14" s="1793" t="s">
        <v>84</v>
      </c>
      <c r="H14" s="1842"/>
      <c r="I14" s="1793" t="s">
        <v>162</v>
      </c>
      <c r="J14" s="1842"/>
      <c r="K14" s="1793" t="s">
        <v>163</v>
      </c>
      <c r="L14" s="1792"/>
      <c r="M14" s="1793" t="s">
        <v>180</v>
      </c>
      <c r="N14" s="1792"/>
      <c r="O14" s="100"/>
    </row>
    <row r="15" spans="1:15" ht="101.25" customHeight="1" thickBot="1" x14ac:dyDescent="0.25">
      <c r="A15" s="41"/>
      <c r="B15" s="43"/>
      <c r="C15" s="44"/>
      <c r="D15" s="22" t="s">
        <v>27</v>
      </c>
      <c r="E15" s="23" t="s">
        <v>26</v>
      </c>
      <c r="F15" s="24" t="s">
        <v>181</v>
      </c>
      <c r="G15" s="22" t="s">
        <v>23</v>
      </c>
      <c r="H15" s="24" t="s">
        <v>164</v>
      </c>
      <c r="I15" s="22" t="s">
        <v>23</v>
      </c>
      <c r="J15" s="24" t="s">
        <v>164</v>
      </c>
      <c r="K15" s="22" t="s">
        <v>23</v>
      </c>
      <c r="L15" s="24" t="s">
        <v>164</v>
      </c>
      <c r="M15" s="22" t="s">
        <v>23</v>
      </c>
      <c r="N15" s="24" t="s">
        <v>164</v>
      </c>
      <c r="O15" s="49"/>
    </row>
    <row r="16" spans="1:15" ht="47.25" customHeight="1" thickBot="1" x14ac:dyDescent="0.25">
      <c r="A16" s="1781" t="s">
        <v>20</v>
      </c>
      <c r="B16" s="1783" t="s">
        <v>21</v>
      </c>
      <c r="C16" s="1783" t="s">
        <v>22</v>
      </c>
      <c r="D16" s="1793" t="s">
        <v>52</v>
      </c>
      <c r="E16" s="1790"/>
      <c r="F16" s="1842"/>
      <c r="G16" s="1793" t="s">
        <v>84</v>
      </c>
      <c r="H16" s="1842"/>
      <c r="I16" s="1793" t="s">
        <v>162</v>
      </c>
      <c r="J16" s="1842"/>
      <c r="K16" s="1793" t="s">
        <v>163</v>
      </c>
      <c r="L16" s="1792"/>
      <c r="M16" s="1793" t="s">
        <v>180</v>
      </c>
      <c r="N16" s="1792"/>
      <c r="O16" s="100"/>
    </row>
    <row r="17" spans="1:41" ht="57.6" customHeight="1" thickBot="1" x14ac:dyDescent="0.25">
      <c r="A17" s="1782"/>
      <c r="B17" s="1784"/>
      <c r="C17" s="1830"/>
      <c r="D17" s="22" t="s">
        <v>27</v>
      </c>
      <c r="E17" s="23" t="s">
        <v>26</v>
      </c>
      <c r="F17" s="24" t="s">
        <v>129</v>
      </c>
      <c r="G17" s="22" t="s">
        <v>23</v>
      </c>
      <c r="H17" s="24" t="s">
        <v>129</v>
      </c>
      <c r="I17" s="22" t="s">
        <v>23</v>
      </c>
      <c r="J17" s="24" t="s">
        <v>129</v>
      </c>
      <c r="K17" s="22" t="s">
        <v>23</v>
      </c>
      <c r="L17" s="24" t="s">
        <v>129</v>
      </c>
      <c r="M17" s="22" t="s">
        <v>23</v>
      </c>
      <c r="N17" s="24" t="s">
        <v>129</v>
      </c>
      <c r="O17" s="49"/>
    </row>
    <row r="18" spans="1:41" ht="33" customHeight="1" thickBot="1" x14ac:dyDescent="0.25">
      <c r="A18" s="1827" t="s">
        <v>92</v>
      </c>
      <c r="B18" s="1828"/>
      <c r="C18" s="1828"/>
      <c r="D18" s="1828"/>
      <c r="E18" s="1828"/>
      <c r="F18" s="1828"/>
      <c r="G18" s="1828"/>
      <c r="H18" s="1828"/>
      <c r="I18" s="1828"/>
      <c r="J18" s="1828"/>
      <c r="K18" s="1828"/>
      <c r="L18" s="1828"/>
      <c r="M18" s="1828"/>
      <c r="N18" s="1829"/>
      <c r="O18" s="88"/>
    </row>
    <row r="19" spans="1:41" ht="21" customHeight="1" thickBot="1" x14ac:dyDescent="0.25">
      <c r="A19" s="1800" t="s">
        <v>30</v>
      </c>
      <c r="B19" s="1801"/>
      <c r="C19" s="1801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2"/>
      <c r="O19" s="88"/>
    </row>
    <row r="20" spans="1:41" ht="14.25" customHeight="1" x14ac:dyDescent="0.2">
      <c r="A20" s="1143"/>
      <c r="B20" s="1144"/>
      <c r="C20" s="1144"/>
      <c r="D20" s="1145"/>
      <c r="E20" s="1145"/>
      <c r="F20" s="1145"/>
      <c r="G20" s="1067">
        <v>0.81200000000000006</v>
      </c>
      <c r="H20" s="1069"/>
      <c r="I20" s="1068">
        <v>0.88200000000000001</v>
      </c>
      <c r="J20" s="1070"/>
      <c r="K20" s="1067">
        <v>0.89100000000000001</v>
      </c>
      <c r="L20" s="1069"/>
      <c r="M20" s="1068">
        <v>0.94499999999999995</v>
      </c>
      <c r="N20" s="1071"/>
      <c r="O20" s="88"/>
    </row>
    <row r="21" spans="1:41" ht="12.75" customHeight="1" x14ac:dyDescent="0.25">
      <c r="A21" s="332"/>
      <c r="B21" s="18"/>
      <c r="C21" s="332"/>
      <c r="D21" s="1121">
        <v>3190</v>
      </c>
      <c r="E21" s="1121">
        <v>4310</v>
      </c>
      <c r="F21" s="1126">
        <v>2540</v>
      </c>
      <c r="G21" s="1126">
        <v>2590</v>
      </c>
      <c r="H21" s="1126">
        <v>2030</v>
      </c>
      <c r="I21" s="1126">
        <v>2810</v>
      </c>
      <c r="J21" s="1126">
        <v>2160</v>
      </c>
      <c r="K21" s="1126">
        <v>2840</v>
      </c>
      <c r="L21" s="1126">
        <v>2190</v>
      </c>
      <c r="M21" s="1126">
        <v>3020</v>
      </c>
      <c r="N21" s="1126">
        <v>2350</v>
      </c>
      <c r="O21" s="53"/>
    </row>
    <row r="22" spans="1:41" ht="12.75" customHeight="1" thickBot="1" x14ac:dyDescent="0.3">
      <c r="A22" s="771"/>
      <c r="B22" s="549"/>
      <c r="C22" s="1044">
        <v>0.63</v>
      </c>
      <c r="D22" s="736">
        <f>D21*C22</f>
        <v>2009.7</v>
      </c>
      <c r="E22" s="554">
        <f>D23*1.35</f>
        <v>2713.5</v>
      </c>
      <c r="F22" s="727"/>
      <c r="G22" s="719">
        <f>D23*G20</f>
        <v>1632.1200000000001</v>
      </c>
      <c r="H22" s="749"/>
      <c r="I22" s="726">
        <f>D22*I20</f>
        <v>1772.5554</v>
      </c>
      <c r="J22" s="727"/>
      <c r="K22" s="719">
        <f>D22*K20</f>
        <v>1790.6427000000001</v>
      </c>
      <c r="L22" s="749"/>
      <c r="M22" s="726">
        <f>D22*M20</f>
        <v>1899.1665</v>
      </c>
      <c r="N22" s="727"/>
      <c r="O22" s="53"/>
    </row>
    <row r="23" spans="1:41" ht="15" customHeight="1" thickBot="1" x14ac:dyDescent="0.3">
      <c r="A23" s="771"/>
      <c r="B23" s="549"/>
      <c r="C23" s="574"/>
      <c r="D23" s="728">
        <v>2010</v>
      </c>
      <c r="E23" s="555">
        <v>2710</v>
      </c>
      <c r="F23" s="729">
        <f>F30</f>
        <v>1600</v>
      </c>
      <c r="G23" s="720">
        <v>1630</v>
      </c>
      <c r="H23" s="750">
        <f>H30</f>
        <v>1280</v>
      </c>
      <c r="I23" s="741">
        <v>1770</v>
      </c>
      <c r="J23" s="729">
        <f>J30</f>
        <v>1360</v>
      </c>
      <c r="K23" s="720">
        <v>1790</v>
      </c>
      <c r="L23" s="750">
        <f>L30</f>
        <v>1380</v>
      </c>
      <c r="M23" s="741">
        <v>1900</v>
      </c>
      <c r="N23" s="729">
        <f>N30</f>
        <v>1480</v>
      </c>
      <c r="O23" s="1901" t="s">
        <v>122</v>
      </c>
      <c r="P23" s="1901"/>
      <c r="Q23" s="1901"/>
      <c r="R23" s="1901"/>
      <c r="S23" s="1902"/>
      <c r="T23" s="1896" t="s">
        <v>123</v>
      </c>
      <c r="U23" s="1897"/>
      <c r="V23" s="1897"/>
      <c r="W23" s="1897"/>
      <c r="X23" s="484" t="s">
        <v>157</v>
      </c>
      <c r="Y23" s="1897" t="s">
        <v>153</v>
      </c>
      <c r="Z23" s="1897"/>
      <c r="AA23" s="1897"/>
      <c r="AB23" s="1898"/>
      <c r="AC23" s="435"/>
      <c r="AD23" s="1896" t="s">
        <v>150</v>
      </c>
      <c r="AE23" s="1897"/>
      <c r="AF23" s="1897"/>
      <c r="AG23" s="1898"/>
      <c r="AH23" s="1896" t="s">
        <v>151</v>
      </c>
      <c r="AI23" s="1897"/>
      <c r="AJ23" s="1897"/>
      <c r="AK23" s="1898"/>
      <c r="AL23" s="1896" t="s">
        <v>152</v>
      </c>
      <c r="AM23" s="1897"/>
      <c r="AN23" s="1897"/>
      <c r="AO23" s="1898"/>
    </row>
    <row r="24" spans="1:41" ht="71.45" customHeight="1" x14ac:dyDescent="0.25">
      <c r="A24" s="772" t="s">
        <v>46</v>
      </c>
      <c r="B24" s="557" t="s">
        <v>89</v>
      </c>
      <c r="C24" s="716">
        <v>2</v>
      </c>
      <c r="D24" s="730">
        <v>2010</v>
      </c>
      <c r="E24" s="558">
        <v>2710</v>
      </c>
      <c r="F24" s="731">
        <v>1600</v>
      </c>
      <c r="G24" s="721">
        <v>1630</v>
      </c>
      <c r="H24" s="751">
        <v>1280</v>
      </c>
      <c r="I24" s="740">
        <v>1770</v>
      </c>
      <c r="J24" s="731">
        <v>1360</v>
      </c>
      <c r="K24" s="721">
        <v>1790</v>
      </c>
      <c r="L24" s="751">
        <v>1380</v>
      </c>
      <c r="M24" s="740">
        <v>1900</v>
      </c>
      <c r="N24" s="731">
        <v>1480</v>
      </c>
      <c r="O24" s="228"/>
      <c r="P24" s="229" t="s">
        <v>99</v>
      </c>
      <c r="Q24" s="229" t="s">
        <v>100</v>
      </c>
      <c r="R24" s="230" t="s">
        <v>101</v>
      </c>
      <c r="S24" s="459" t="s">
        <v>102</v>
      </c>
      <c r="T24" s="415" t="s">
        <v>99</v>
      </c>
      <c r="U24" s="229" t="s">
        <v>100</v>
      </c>
      <c r="V24" s="230" t="s">
        <v>101</v>
      </c>
      <c r="W24" s="476" t="s">
        <v>117</v>
      </c>
      <c r="X24" s="485" t="s">
        <v>156</v>
      </c>
      <c r="Y24" s="480" t="s">
        <v>99</v>
      </c>
      <c r="Z24" s="425" t="s">
        <v>100</v>
      </c>
      <c r="AA24" s="426" t="s">
        <v>154</v>
      </c>
      <c r="AB24" s="427" t="s">
        <v>155</v>
      </c>
      <c r="AC24" s="1899" t="s">
        <v>159</v>
      </c>
      <c r="AD24" s="424" t="s">
        <v>99</v>
      </c>
      <c r="AE24" s="425" t="s">
        <v>100</v>
      </c>
      <c r="AF24" s="426" t="s">
        <v>154</v>
      </c>
      <c r="AG24" s="427" t="s">
        <v>155</v>
      </c>
      <c r="AH24" s="424" t="s">
        <v>99</v>
      </c>
      <c r="AI24" s="425" t="s">
        <v>100</v>
      </c>
      <c r="AJ24" s="426" t="s">
        <v>154</v>
      </c>
      <c r="AK24" s="427" t="s">
        <v>155</v>
      </c>
      <c r="AL24" s="424" t="s">
        <v>99</v>
      </c>
      <c r="AM24" s="425" t="s">
        <v>100</v>
      </c>
      <c r="AN24" s="426" t="s">
        <v>154</v>
      </c>
      <c r="AO24" s="427" t="s">
        <v>155</v>
      </c>
    </row>
    <row r="25" spans="1:41" ht="16.899999999999999" hidden="1" customHeight="1" thickBot="1" x14ac:dyDescent="0.3">
      <c r="A25" s="773"/>
      <c r="B25" s="559" t="s">
        <v>35</v>
      </c>
      <c r="C25" s="717"/>
      <c r="D25" s="732">
        <v>2670</v>
      </c>
      <c r="E25" s="560"/>
      <c r="F25" s="733"/>
      <c r="G25" s="561"/>
      <c r="H25" s="752"/>
      <c r="I25" s="732"/>
      <c r="J25" s="733"/>
      <c r="K25" s="561"/>
      <c r="L25" s="752"/>
      <c r="M25" s="732"/>
      <c r="N25" s="764"/>
      <c r="O25" s="363"/>
      <c r="P25" s="98"/>
      <c r="Q25" s="98"/>
      <c r="R25" s="98"/>
      <c r="S25" s="417"/>
      <c r="T25" s="416"/>
      <c r="U25" s="98"/>
      <c r="V25" s="98"/>
      <c r="W25" s="413"/>
      <c r="X25" s="486"/>
      <c r="Y25" s="414"/>
      <c r="Z25" s="98"/>
      <c r="AA25" s="98"/>
      <c r="AB25" s="417"/>
      <c r="AC25" s="1900"/>
      <c r="AD25" s="416"/>
      <c r="AE25" s="98"/>
      <c r="AF25" s="98"/>
      <c r="AG25" s="417"/>
      <c r="AH25" s="416"/>
      <c r="AI25" s="98"/>
      <c r="AJ25" s="98"/>
      <c r="AK25" s="417"/>
      <c r="AL25" s="416"/>
      <c r="AM25" s="98"/>
      <c r="AN25" s="98"/>
      <c r="AO25" s="417"/>
    </row>
    <row r="26" spans="1:41" ht="13.15" customHeight="1" x14ac:dyDescent="0.25">
      <c r="A26" s="774"/>
      <c r="B26" s="549"/>
      <c r="C26" s="574"/>
      <c r="D26" s="734"/>
      <c r="E26" s="562"/>
      <c r="F26" s="735"/>
      <c r="G26" s="1067">
        <v>0.81200000000000006</v>
      </c>
      <c r="H26" s="1069">
        <v>0.8</v>
      </c>
      <c r="I26" s="1068">
        <v>0.88200000000000001</v>
      </c>
      <c r="J26" s="1070">
        <v>0.85</v>
      </c>
      <c r="K26" s="1067">
        <v>0.89100000000000001</v>
      </c>
      <c r="L26" s="1069">
        <v>0.86</v>
      </c>
      <c r="M26" s="1068">
        <v>0.94499999999999995</v>
      </c>
      <c r="N26" s="1071">
        <v>0.9</v>
      </c>
      <c r="O26" s="526" t="s">
        <v>103</v>
      </c>
      <c r="P26" s="1004">
        <v>980</v>
      </c>
      <c r="Q26" s="1004">
        <v>980</v>
      </c>
      <c r="R26" s="1004">
        <v>1340</v>
      </c>
      <c r="S26" s="1005">
        <f>P26+Q26+R26</f>
        <v>3300</v>
      </c>
      <c r="T26" s="1006">
        <v>980</v>
      </c>
      <c r="U26" s="1004">
        <v>980</v>
      </c>
      <c r="V26" s="1004">
        <v>550</v>
      </c>
      <c r="W26" s="1007">
        <v>2510</v>
      </c>
      <c r="X26" s="489">
        <v>670</v>
      </c>
      <c r="Y26" s="1008">
        <v>790</v>
      </c>
      <c r="Z26" s="1009">
        <v>980</v>
      </c>
      <c r="AA26" s="1009">
        <v>1340</v>
      </c>
      <c r="AB26" s="1010">
        <f>Y26+Z26+AA26</f>
        <v>3110</v>
      </c>
      <c r="AC26" s="2015"/>
      <c r="AD26" s="1011">
        <v>700</v>
      </c>
      <c r="AE26" s="1009">
        <v>830</v>
      </c>
      <c r="AF26" s="1009">
        <v>1150</v>
      </c>
      <c r="AG26" s="1012">
        <f>AF26+AE26+AD26</f>
        <v>2680</v>
      </c>
      <c r="AH26" s="1011">
        <v>760</v>
      </c>
      <c r="AI26" s="1009">
        <v>830</v>
      </c>
      <c r="AJ26" s="1009">
        <v>1320</v>
      </c>
      <c r="AK26" s="1012">
        <f>AJ26+AI26+AH26</f>
        <v>2910</v>
      </c>
      <c r="AL26" s="1011">
        <v>790</v>
      </c>
      <c r="AM26" s="1009">
        <v>830</v>
      </c>
      <c r="AN26" s="1009">
        <v>1320</v>
      </c>
      <c r="AO26" s="1012">
        <f>AN26+AM26+AL26</f>
        <v>2940</v>
      </c>
    </row>
    <row r="27" spans="1:41" ht="12" customHeight="1" x14ac:dyDescent="0.25">
      <c r="A27" s="774"/>
      <c r="B27" s="549"/>
      <c r="C27" s="574"/>
      <c r="D27" s="1125">
        <v>3400</v>
      </c>
      <c r="E27" s="1126">
        <v>4590</v>
      </c>
      <c r="F27" s="1122">
        <v>2540</v>
      </c>
      <c r="G27" s="1123">
        <v>2760</v>
      </c>
      <c r="H27" s="1124">
        <v>2030</v>
      </c>
      <c r="I27" s="1125">
        <v>3000</v>
      </c>
      <c r="J27" s="1122">
        <v>2160</v>
      </c>
      <c r="K27" s="1123">
        <v>3030</v>
      </c>
      <c r="L27" s="1124">
        <v>2190</v>
      </c>
      <c r="M27" s="1125">
        <v>3210</v>
      </c>
      <c r="N27" s="1122">
        <v>2350</v>
      </c>
      <c r="O27" s="527">
        <v>1.03</v>
      </c>
      <c r="P27" s="516">
        <v>980</v>
      </c>
      <c r="Q27" s="516">
        <v>980</v>
      </c>
      <c r="R27" s="237">
        <f>S27-P27-Q27</f>
        <v>1439</v>
      </c>
      <c r="S27" s="460">
        <f>S26*103%</f>
        <v>3399</v>
      </c>
      <c r="T27" s="465">
        <v>980</v>
      </c>
      <c r="U27" s="237">
        <v>980</v>
      </c>
      <c r="V27" s="238">
        <f>R27*40%</f>
        <v>575.6</v>
      </c>
      <c r="W27" s="478">
        <f>T27+U27+V27</f>
        <v>2535.6</v>
      </c>
      <c r="X27" s="488">
        <f>570+100</f>
        <v>670</v>
      </c>
      <c r="Y27" s="458">
        <f>603+186</f>
        <v>789</v>
      </c>
      <c r="Z27" s="237">
        <f>Q27</f>
        <v>980</v>
      </c>
      <c r="AA27" s="1017">
        <v>1440</v>
      </c>
      <c r="AB27" s="460">
        <f>AA27+Z27+Y27</f>
        <v>3209</v>
      </c>
      <c r="AC27" s="467"/>
      <c r="AD27" s="465">
        <f>570+133</f>
        <v>703</v>
      </c>
      <c r="AE27" s="237">
        <v>830</v>
      </c>
      <c r="AF27" s="237">
        <f>AG27-AE27-AD27</f>
        <v>1227.8000000000002</v>
      </c>
      <c r="AG27" s="460">
        <f>S28*AG30%</f>
        <v>2760.8</v>
      </c>
      <c r="AH27" s="465">
        <f>603+159</f>
        <v>762</v>
      </c>
      <c r="AI27" s="237">
        <v>830</v>
      </c>
      <c r="AJ27" s="237">
        <f>AK27-AI27-AH27</f>
        <v>1406.8000000000002</v>
      </c>
      <c r="AK27" s="460">
        <f>S28*AK30%</f>
        <v>2998.8</v>
      </c>
      <c r="AL27" s="465">
        <f>603+186</f>
        <v>789</v>
      </c>
      <c r="AM27" s="237">
        <v>830</v>
      </c>
      <c r="AN27" s="237">
        <f>AO27-AM27-AL27</f>
        <v>1410.3999999999996</v>
      </c>
      <c r="AO27" s="460">
        <f>S28*AO30%</f>
        <v>3029.3999999999996</v>
      </c>
    </row>
    <row r="28" spans="1:41" ht="15" customHeight="1" x14ac:dyDescent="0.25">
      <c r="A28" s="774"/>
      <c r="B28" s="549"/>
      <c r="C28" s="1044">
        <v>0.63</v>
      </c>
      <c r="D28" s="738">
        <f>D27*63%</f>
        <v>2142</v>
      </c>
      <c r="E28" s="566">
        <f>D29*1.35</f>
        <v>2902.5</v>
      </c>
      <c r="F28" s="739">
        <f>F27*0.63</f>
        <v>1600.2</v>
      </c>
      <c r="G28" s="719">
        <f>D29*G26</f>
        <v>1745.8000000000002</v>
      </c>
      <c r="H28" s="739">
        <f>H27*0.63</f>
        <v>1278.9000000000001</v>
      </c>
      <c r="I28" s="726">
        <f>D29*I26</f>
        <v>1896.3</v>
      </c>
      <c r="J28" s="739">
        <f>J27*0.63</f>
        <v>1360.8</v>
      </c>
      <c r="K28" s="719">
        <f>D29*K26</f>
        <v>1915.65</v>
      </c>
      <c r="L28" s="739">
        <f>L27*0.63</f>
        <v>1379.7</v>
      </c>
      <c r="M28" s="726">
        <f>D29*M26</f>
        <v>2031.75</v>
      </c>
      <c r="N28" s="739">
        <f>N27*0.63</f>
        <v>1480.5</v>
      </c>
      <c r="O28" s="526" t="s">
        <v>104</v>
      </c>
      <c r="P28" s="1014">
        <v>980</v>
      </c>
      <c r="Q28" s="1014">
        <v>980</v>
      </c>
      <c r="R28" s="1016">
        <v>1440</v>
      </c>
      <c r="S28" s="1013">
        <v>3400</v>
      </c>
      <c r="T28" s="518">
        <v>980</v>
      </c>
      <c r="U28" s="519">
        <v>980</v>
      </c>
      <c r="V28" s="519">
        <f>W28-T28-U28</f>
        <v>580</v>
      </c>
      <c r="W28" s="1022">
        <v>2540</v>
      </c>
      <c r="X28" s="489">
        <v>670</v>
      </c>
      <c r="Y28" s="509">
        <v>790</v>
      </c>
      <c r="Z28" s="510">
        <v>980</v>
      </c>
      <c r="AA28" s="979">
        <f>AB28-Z28-Y28</f>
        <v>1440</v>
      </c>
      <c r="AB28" s="511">
        <v>3210</v>
      </c>
      <c r="AC28" s="512"/>
      <c r="AD28" s="513">
        <v>700</v>
      </c>
      <c r="AE28" s="514">
        <v>830</v>
      </c>
      <c r="AF28" s="514">
        <f>AG28-AE28-AD28</f>
        <v>1230</v>
      </c>
      <c r="AG28" s="515">
        <v>2760</v>
      </c>
      <c r="AH28" s="513">
        <v>760</v>
      </c>
      <c r="AI28" s="514">
        <v>830</v>
      </c>
      <c r="AJ28" s="1015">
        <f>AK28-AI28-AH28</f>
        <v>1410</v>
      </c>
      <c r="AK28" s="515">
        <v>3000</v>
      </c>
      <c r="AL28" s="513">
        <v>790</v>
      </c>
      <c r="AM28" s="514">
        <v>830</v>
      </c>
      <c r="AN28" s="1015">
        <f>AO28-AM28-AL28</f>
        <v>1410</v>
      </c>
      <c r="AO28" s="515">
        <v>3030</v>
      </c>
    </row>
    <row r="29" spans="1:41" ht="13.5" customHeight="1" thickBot="1" x14ac:dyDescent="0.3">
      <c r="A29" s="774"/>
      <c r="B29" s="549"/>
      <c r="C29" s="574"/>
      <c r="D29" s="736">
        <v>2150</v>
      </c>
      <c r="E29" s="564">
        <v>2900</v>
      </c>
      <c r="F29" s="729">
        <v>1600</v>
      </c>
      <c r="G29" s="565">
        <v>1750</v>
      </c>
      <c r="H29" s="750">
        <v>1280</v>
      </c>
      <c r="I29" s="736">
        <v>1900</v>
      </c>
      <c r="J29" s="729">
        <v>1360</v>
      </c>
      <c r="K29" s="565">
        <v>1920</v>
      </c>
      <c r="L29" s="750">
        <v>1380</v>
      </c>
      <c r="M29" s="768">
        <v>2030</v>
      </c>
      <c r="N29" s="729">
        <v>1480</v>
      </c>
      <c r="O29" s="528" t="s">
        <v>105</v>
      </c>
      <c r="P29" s="461">
        <f t="shared" ref="P29:W29" si="0">P28/P26</f>
        <v>1</v>
      </c>
      <c r="Q29" s="461">
        <f t="shared" si="0"/>
        <v>1</v>
      </c>
      <c r="R29" s="461">
        <f t="shared" si="0"/>
        <v>1.0746268656716418</v>
      </c>
      <c r="S29" s="462">
        <f t="shared" si="0"/>
        <v>1.0303030303030303</v>
      </c>
      <c r="T29" s="466">
        <f t="shared" si="0"/>
        <v>1</v>
      </c>
      <c r="U29" s="461">
        <f t="shared" si="0"/>
        <v>1</v>
      </c>
      <c r="V29" s="461">
        <f>V28/V26</f>
        <v>1.0545454545454545</v>
      </c>
      <c r="W29" s="479">
        <f t="shared" si="0"/>
        <v>1.0119521912350598</v>
      </c>
      <c r="X29" s="490"/>
      <c r="Y29" s="509">
        <v>790</v>
      </c>
      <c r="Z29" s="510">
        <v>980</v>
      </c>
      <c r="AA29" s="510"/>
      <c r="AB29" s="511">
        <f>Y29+Z29+AA29</f>
        <v>1770</v>
      </c>
      <c r="AC29" s="475" t="s">
        <v>177</v>
      </c>
      <c r="AD29" s="430">
        <v>700</v>
      </c>
      <c r="AE29" s="431">
        <v>830</v>
      </c>
      <c r="AF29" s="431"/>
      <c r="AG29" s="432">
        <f>AF29+AE29+AD29</f>
        <v>1530</v>
      </c>
      <c r="AH29" s="430">
        <v>760</v>
      </c>
      <c r="AI29" s="431">
        <v>830</v>
      </c>
      <c r="AJ29" s="431"/>
      <c r="AK29" s="432">
        <f>AJ29+AI29+AH29</f>
        <v>1590</v>
      </c>
      <c r="AL29" s="430">
        <v>790</v>
      </c>
      <c r="AM29" s="431">
        <v>830</v>
      </c>
      <c r="AN29" s="431"/>
      <c r="AO29" s="432">
        <f>AN29+AM29+AL29</f>
        <v>1620</v>
      </c>
    </row>
    <row r="30" spans="1:41" ht="63" customHeight="1" thickBot="1" x14ac:dyDescent="0.3">
      <c r="A30" s="772" t="s">
        <v>44</v>
      </c>
      <c r="B30" s="557" t="s">
        <v>88</v>
      </c>
      <c r="C30" s="716">
        <v>2</v>
      </c>
      <c r="D30" s="740">
        <v>2150</v>
      </c>
      <c r="E30" s="346">
        <v>2900</v>
      </c>
      <c r="F30" s="731">
        <v>1600</v>
      </c>
      <c r="G30" s="721">
        <v>1750</v>
      </c>
      <c r="H30" s="751">
        <v>1280</v>
      </c>
      <c r="I30" s="740">
        <v>1900</v>
      </c>
      <c r="J30" s="731">
        <v>1360</v>
      </c>
      <c r="K30" s="721">
        <v>1920</v>
      </c>
      <c r="L30" s="751">
        <v>1380</v>
      </c>
      <c r="M30" s="740">
        <v>2030</v>
      </c>
      <c r="N30" s="731">
        <v>1480</v>
      </c>
      <c r="O30" s="51"/>
      <c r="P30" s="5"/>
      <c r="Q30" s="96"/>
      <c r="R30" s="96"/>
      <c r="S30" s="2016" t="s">
        <v>111</v>
      </c>
      <c r="T30" s="437"/>
      <c r="U30" s="438"/>
      <c r="V30" s="439"/>
      <c r="W30" s="468"/>
      <c r="X30" s="491"/>
      <c r="Y30" s="118"/>
      <c r="Z30" s="169"/>
      <c r="AA30" s="169"/>
      <c r="AB30" s="418"/>
      <c r="AC30" s="980" t="s">
        <v>158</v>
      </c>
      <c r="AD30" s="981"/>
      <c r="AE30" s="982"/>
      <c r="AF30" s="982"/>
      <c r="AG30" s="983">
        <v>81.2</v>
      </c>
      <c r="AH30" s="984"/>
      <c r="AI30" s="985"/>
      <c r="AJ30" s="985"/>
      <c r="AK30" s="983">
        <v>88.2</v>
      </c>
      <c r="AL30" s="984"/>
      <c r="AM30" s="985"/>
      <c r="AN30" s="985"/>
      <c r="AO30" s="983">
        <v>89.1</v>
      </c>
    </row>
    <row r="31" spans="1:41" ht="15" customHeight="1" thickBot="1" x14ac:dyDescent="0.3">
      <c r="A31" s="775"/>
      <c r="B31" s="549"/>
      <c r="C31" s="574"/>
      <c r="D31" s="295"/>
      <c r="E31" s="296"/>
      <c r="F31" s="297"/>
      <c r="G31" s="722"/>
      <c r="H31" s="755"/>
      <c r="I31" s="295"/>
      <c r="J31" s="297"/>
      <c r="K31" s="722"/>
      <c r="L31" s="755"/>
      <c r="M31" s="295"/>
      <c r="N31" s="297"/>
      <c r="O31" s="51"/>
      <c r="P31" s="5"/>
      <c r="Q31" s="96"/>
      <c r="R31" s="96"/>
      <c r="S31" s="2017"/>
      <c r="T31" s="421" t="s">
        <v>110</v>
      </c>
      <c r="U31" s="438"/>
      <c r="V31" s="1018">
        <v>3400</v>
      </c>
      <c r="W31" s="468"/>
      <c r="X31" s="491"/>
      <c r="Y31" s="483"/>
      <c r="Z31" s="437"/>
      <c r="AA31" s="437"/>
      <c r="AB31" s="451"/>
      <c r="AC31" s="1899" t="s">
        <v>160</v>
      </c>
      <c r="AD31" s="990"/>
      <c r="AE31" s="991"/>
      <c r="AF31" s="992"/>
      <c r="AG31" s="993">
        <v>0.8</v>
      </c>
      <c r="AH31" s="990"/>
      <c r="AI31" s="991"/>
      <c r="AJ31" s="992"/>
      <c r="AK31" s="993">
        <v>0.85</v>
      </c>
      <c r="AL31" s="990"/>
      <c r="AM31" s="991"/>
      <c r="AN31" s="992"/>
      <c r="AO31" s="993">
        <v>0.86</v>
      </c>
    </row>
    <row r="32" spans="1:41" ht="13.5" customHeight="1" thickBot="1" x14ac:dyDescent="0.3">
      <c r="A32" s="775"/>
      <c r="B32" s="549"/>
      <c r="C32" s="1044"/>
      <c r="D32" s="738"/>
      <c r="E32" s="564"/>
      <c r="F32" s="729"/>
      <c r="G32" s="565"/>
      <c r="H32" s="750"/>
      <c r="I32" s="736"/>
      <c r="J32" s="729"/>
      <c r="K32" s="565"/>
      <c r="L32" s="750"/>
      <c r="M32" s="768"/>
      <c r="N32" s="729"/>
      <c r="O32" s="51"/>
      <c r="S32" s="2017"/>
      <c r="T32" s="499">
        <v>980</v>
      </c>
      <c r="U32" s="500">
        <v>980</v>
      </c>
      <c r="V32" s="500">
        <f>(3400-T32-U32)*40%</f>
        <v>576</v>
      </c>
      <c r="W32" s="501">
        <f>T32+U32+V32</f>
        <v>2536</v>
      </c>
      <c r="X32" s="502"/>
      <c r="Y32" s="503">
        <v>790</v>
      </c>
      <c r="Z32" s="504">
        <v>980</v>
      </c>
      <c r="AA32" s="1020">
        <v>580</v>
      </c>
      <c r="AB32" s="505">
        <f>AA32+Z32+Y32</f>
        <v>2350</v>
      </c>
      <c r="AC32" s="1900"/>
      <c r="AD32" s="506">
        <v>700</v>
      </c>
      <c r="AE32" s="507">
        <v>830</v>
      </c>
      <c r="AF32" s="507">
        <f>AG32-AE32-AD32</f>
        <v>502</v>
      </c>
      <c r="AG32" s="508">
        <f>2540*80%</f>
        <v>2032</v>
      </c>
      <c r="AH32" s="506">
        <v>760</v>
      </c>
      <c r="AI32" s="507">
        <v>830</v>
      </c>
      <c r="AJ32" s="507">
        <f>AK32-AI32-AH32</f>
        <v>569</v>
      </c>
      <c r="AK32" s="508">
        <f>2540*85%</f>
        <v>2159</v>
      </c>
      <c r="AL32" s="506">
        <v>790</v>
      </c>
      <c r="AM32" s="507">
        <v>830</v>
      </c>
      <c r="AN32" s="507">
        <f>AO32-AM32-AL32</f>
        <v>564.40000000000009</v>
      </c>
      <c r="AO32" s="508">
        <f>2540*86%</f>
        <v>2184.4</v>
      </c>
    </row>
    <row r="33" spans="1:41" ht="18.75" customHeight="1" thickBot="1" x14ac:dyDescent="0.3">
      <c r="A33" s="775"/>
      <c r="B33" s="549"/>
      <c r="C33" s="574"/>
      <c r="D33" s="736"/>
      <c r="E33" s="564"/>
      <c r="F33" s="729"/>
      <c r="G33" s="565"/>
      <c r="H33" s="750"/>
      <c r="I33" s="736"/>
      <c r="J33" s="729"/>
      <c r="K33" s="565"/>
      <c r="L33" s="750"/>
      <c r="M33" s="768"/>
      <c r="N33" s="729"/>
      <c r="O33" s="51"/>
      <c r="S33" s="2018"/>
      <c r="T33" s="492">
        <v>980</v>
      </c>
      <c r="U33" s="493">
        <v>980</v>
      </c>
      <c r="V33" s="1019">
        <v>580</v>
      </c>
      <c r="W33" s="1021">
        <v>2540</v>
      </c>
      <c r="X33" s="496">
        <v>670</v>
      </c>
      <c r="Y33" s="497">
        <v>790</v>
      </c>
      <c r="Z33" s="493">
        <v>980</v>
      </c>
      <c r="AA33" s="493">
        <v>580</v>
      </c>
      <c r="AB33" s="498">
        <f>Y33+Z33+AA33</f>
        <v>2350</v>
      </c>
      <c r="AC33" s="2019"/>
      <c r="AD33" s="452">
        <v>700</v>
      </c>
      <c r="AE33" s="453">
        <v>830</v>
      </c>
      <c r="AF33" s="453">
        <f>AG33-AE33-AD33</f>
        <v>500</v>
      </c>
      <c r="AG33" s="454">
        <v>2030</v>
      </c>
      <c r="AH33" s="452">
        <v>760</v>
      </c>
      <c r="AI33" s="453">
        <v>830</v>
      </c>
      <c r="AJ33" s="1023">
        <v>570</v>
      </c>
      <c r="AK33" s="454">
        <v>2160</v>
      </c>
      <c r="AL33" s="452">
        <v>790</v>
      </c>
      <c r="AM33" s="453">
        <v>830</v>
      </c>
      <c r="AN33" s="453">
        <f>AO33-AM33-AL33</f>
        <v>570</v>
      </c>
      <c r="AO33" s="454">
        <v>2190</v>
      </c>
    </row>
    <row r="34" spans="1:41" ht="69" customHeight="1" x14ac:dyDescent="0.25">
      <c r="A34" s="776" t="s">
        <v>41</v>
      </c>
      <c r="B34" s="557" t="s">
        <v>88</v>
      </c>
      <c r="C34" s="716">
        <v>2</v>
      </c>
      <c r="D34" s="740">
        <v>4300</v>
      </c>
      <c r="E34" s="346"/>
      <c r="F34" s="731">
        <v>1600</v>
      </c>
      <c r="G34" s="721">
        <v>1750</v>
      </c>
      <c r="H34" s="751">
        <v>1280</v>
      </c>
      <c r="I34" s="740">
        <v>1900</v>
      </c>
      <c r="J34" s="731">
        <v>1360</v>
      </c>
      <c r="K34" s="721">
        <v>1920</v>
      </c>
      <c r="L34" s="751">
        <v>1380</v>
      </c>
      <c r="M34" s="740">
        <v>2030</v>
      </c>
      <c r="N34" s="731">
        <v>1480</v>
      </c>
      <c r="O34" s="51"/>
      <c r="W34" s="243"/>
      <c r="X34" s="436"/>
      <c r="Y34" s="436"/>
      <c r="Z34" s="436"/>
      <c r="AA34" s="436"/>
      <c r="AB34" s="436"/>
    </row>
    <row r="35" spans="1:41" ht="12.75" customHeight="1" x14ac:dyDescent="0.25">
      <c r="A35" s="775"/>
      <c r="B35" s="549"/>
      <c r="C35" s="574"/>
      <c r="D35" s="1127"/>
      <c r="E35" s="1121">
        <v>3690</v>
      </c>
      <c r="F35" s="1122">
        <v>2540</v>
      </c>
      <c r="G35" s="1123"/>
      <c r="H35" s="1124">
        <v>2030</v>
      </c>
      <c r="I35" s="1125"/>
      <c r="J35" s="1122">
        <v>2160</v>
      </c>
      <c r="K35" s="1123"/>
      <c r="L35" s="1124">
        <v>2190</v>
      </c>
      <c r="M35" s="1125"/>
      <c r="N35" s="1122">
        <v>2350</v>
      </c>
      <c r="O35" s="51"/>
      <c r="X35" s="5"/>
      <c r="Y35" s="5"/>
      <c r="Z35" s="5"/>
      <c r="AA35" s="5"/>
      <c r="AB35" s="5"/>
    </row>
    <row r="36" spans="1:41" ht="12.75" customHeight="1" x14ac:dyDescent="0.25">
      <c r="A36" s="775"/>
      <c r="B36" s="549"/>
      <c r="C36" s="1136">
        <v>0.63</v>
      </c>
      <c r="D36" s="582"/>
      <c r="E36" s="555">
        <f>E35*0.63</f>
        <v>2324.6999999999998</v>
      </c>
      <c r="F36" s="729">
        <v>1180</v>
      </c>
      <c r="G36" s="720"/>
      <c r="H36" s="750">
        <v>940</v>
      </c>
      <c r="I36" s="741"/>
      <c r="J36" s="729">
        <v>1000</v>
      </c>
      <c r="K36" s="720"/>
      <c r="L36" s="750">
        <v>1010</v>
      </c>
      <c r="M36" s="741"/>
      <c r="N36" s="729">
        <v>1060</v>
      </c>
      <c r="O36" s="51"/>
      <c r="X36" s="5"/>
      <c r="Y36" s="5"/>
      <c r="Z36" s="5"/>
      <c r="AA36" s="5"/>
      <c r="AB36" s="5"/>
    </row>
    <row r="37" spans="1:41" ht="54.6" customHeight="1" x14ac:dyDescent="0.25">
      <c r="A37" s="772" t="s">
        <v>31</v>
      </c>
      <c r="B37" s="557" t="s">
        <v>90</v>
      </c>
      <c r="C37" s="716">
        <v>1</v>
      </c>
      <c r="D37" s="743"/>
      <c r="E37" s="568">
        <v>2320</v>
      </c>
      <c r="F37" s="731">
        <v>1600</v>
      </c>
      <c r="G37" s="721"/>
      <c r="H37" s="751">
        <v>1280</v>
      </c>
      <c r="I37" s="740"/>
      <c r="J37" s="731">
        <v>1360</v>
      </c>
      <c r="K37" s="721"/>
      <c r="L37" s="751">
        <v>1380</v>
      </c>
      <c r="M37" s="740"/>
      <c r="N37" s="731">
        <v>1480</v>
      </c>
      <c r="O37" s="51"/>
      <c r="X37" s="5"/>
      <c r="Y37" s="5"/>
      <c r="Z37" s="5"/>
      <c r="AA37" s="5"/>
      <c r="AB37" s="5"/>
    </row>
    <row r="38" spans="1:41" ht="14.45" customHeight="1" x14ac:dyDescent="0.25">
      <c r="A38" s="581"/>
      <c r="B38" s="549"/>
      <c r="C38" s="574"/>
      <c r="D38" s="582"/>
      <c r="E38" s="1121">
        <v>3940</v>
      </c>
      <c r="F38" s="795"/>
      <c r="G38" s="1045"/>
      <c r="H38" s="1046"/>
      <c r="I38" s="694"/>
      <c r="J38" s="1047"/>
      <c r="K38" s="1045"/>
      <c r="L38" s="1046"/>
      <c r="M38" s="694"/>
      <c r="N38" s="1047"/>
      <c r="O38" s="51"/>
      <c r="X38" s="5"/>
      <c r="Y38" s="5"/>
      <c r="Z38" s="5"/>
      <c r="AA38" s="5"/>
      <c r="AB38" s="5"/>
    </row>
    <row r="39" spans="1:41" ht="12.6" customHeight="1" x14ac:dyDescent="0.25">
      <c r="A39" s="581"/>
      <c r="B39" s="549"/>
      <c r="C39" s="1136">
        <v>0.63</v>
      </c>
      <c r="D39" s="582"/>
      <c r="E39" s="555">
        <f>E38*63%</f>
        <v>2482.1999999999998</v>
      </c>
      <c r="F39" s="729"/>
      <c r="G39" s="719"/>
      <c r="H39" s="749"/>
      <c r="I39" s="726"/>
      <c r="J39" s="727"/>
      <c r="K39" s="719"/>
      <c r="L39" s="750"/>
      <c r="M39" s="741"/>
      <c r="N39" s="729"/>
      <c r="O39" s="51"/>
      <c r="X39" s="5"/>
      <c r="Y39" s="5"/>
      <c r="Z39" s="5"/>
      <c r="AA39" s="5"/>
      <c r="AB39" s="5"/>
    </row>
    <row r="40" spans="1:41" ht="11.45" customHeight="1" x14ac:dyDescent="0.25">
      <c r="A40" s="581"/>
      <c r="B40" s="549"/>
      <c r="C40" s="574"/>
      <c r="D40" s="582"/>
      <c r="E40" s="555">
        <v>2480</v>
      </c>
      <c r="F40" s="729"/>
      <c r="G40" s="720"/>
      <c r="H40" s="750"/>
      <c r="I40" s="741"/>
      <c r="J40" s="729"/>
      <c r="K40" s="720"/>
      <c r="L40" s="750"/>
      <c r="M40" s="741"/>
      <c r="N40" s="729"/>
      <c r="O40" s="51"/>
      <c r="X40" s="5"/>
      <c r="Y40" s="5"/>
      <c r="Z40" s="5"/>
      <c r="AA40" s="5"/>
      <c r="AB40" s="5"/>
    </row>
    <row r="41" spans="1:41" ht="47.25" customHeight="1" x14ac:dyDescent="0.25">
      <c r="A41" s="772" t="s">
        <v>29</v>
      </c>
      <c r="B41" s="557" t="s">
        <v>68</v>
      </c>
      <c r="C41" s="716">
        <v>1</v>
      </c>
      <c r="D41" s="730"/>
      <c r="E41" s="568">
        <v>2480</v>
      </c>
      <c r="F41" s="731">
        <v>1600</v>
      </c>
      <c r="G41" s="721"/>
      <c r="H41" s="751">
        <v>1280</v>
      </c>
      <c r="I41" s="740"/>
      <c r="J41" s="731">
        <v>1360</v>
      </c>
      <c r="K41" s="721"/>
      <c r="L41" s="751">
        <v>1380</v>
      </c>
      <c r="M41" s="740"/>
      <c r="N41" s="731">
        <v>1480</v>
      </c>
      <c r="O41" s="51"/>
      <c r="X41" s="5"/>
      <c r="Y41" s="5"/>
      <c r="Z41" s="5"/>
      <c r="AA41" s="5"/>
      <c r="AB41" s="5"/>
    </row>
    <row r="42" spans="1:41" ht="13.5" customHeight="1" x14ac:dyDescent="0.25">
      <c r="A42" s="581"/>
      <c r="B42" s="549"/>
      <c r="C42" s="718"/>
      <c r="D42" s="728"/>
      <c r="E42" s="1121">
        <v>4260</v>
      </c>
      <c r="F42" s="297"/>
      <c r="G42" s="722"/>
      <c r="H42" s="755"/>
      <c r="I42" s="295"/>
      <c r="J42" s="297"/>
      <c r="K42" s="722"/>
      <c r="L42" s="755"/>
      <c r="M42" s="295"/>
      <c r="N42" s="297"/>
      <c r="O42" s="51"/>
      <c r="X42" s="5"/>
      <c r="Y42" s="5"/>
      <c r="Z42" s="5"/>
      <c r="AA42" s="5"/>
      <c r="AB42" s="5"/>
    </row>
    <row r="43" spans="1:41" ht="13.15" customHeight="1" x14ac:dyDescent="0.25">
      <c r="A43" s="581"/>
      <c r="B43" s="549"/>
      <c r="C43" s="1136">
        <v>0.63</v>
      </c>
      <c r="D43" s="728"/>
      <c r="E43" s="555">
        <f>E42*63%</f>
        <v>2683.8</v>
      </c>
      <c r="F43" s="729"/>
      <c r="G43" s="720"/>
      <c r="H43" s="750"/>
      <c r="I43" s="741"/>
      <c r="J43" s="729"/>
      <c r="K43" s="720"/>
      <c r="L43" s="750"/>
      <c r="M43" s="741"/>
      <c r="N43" s="729"/>
      <c r="O43" s="51"/>
      <c r="X43" s="5"/>
      <c r="Y43" s="5"/>
      <c r="Z43" s="5"/>
      <c r="AA43" s="5"/>
      <c r="AB43" s="5"/>
    </row>
    <row r="44" spans="1:41" ht="93" customHeight="1" x14ac:dyDescent="0.25">
      <c r="A44" s="776" t="s">
        <v>165</v>
      </c>
      <c r="B44" s="557" t="s">
        <v>134</v>
      </c>
      <c r="C44" s="716">
        <v>1</v>
      </c>
      <c r="D44" s="730"/>
      <c r="E44" s="568">
        <v>2680</v>
      </c>
      <c r="F44" s="731">
        <v>1600</v>
      </c>
      <c r="G44" s="721"/>
      <c r="H44" s="751">
        <v>1280</v>
      </c>
      <c r="I44" s="740"/>
      <c r="J44" s="731">
        <v>1360</v>
      </c>
      <c r="K44" s="721"/>
      <c r="L44" s="751">
        <v>1380</v>
      </c>
      <c r="M44" s="740"/>
      <c r="N44" s="731">
        <v>1480</v>
      </c>
      <c r="O44" s="51"/>
      <c r="X44" s="5"/>
      <c r="Y44" s="5"/>
      <c r="Z44" s="5"/>
      <c r="AA44" s="5"/>
      <c r="AB44" s="5"/>
    </row>
    <row r="45" spans="1:41" ht="10.9" customHeight="1" x14ac:dyDescent="0.25">
      <c r="A45" s="775"/>
      <c r="B45" s="549"/>
      <c r="C45" s="574"/>
      <c r="D45" s="582"/>
      <c r="E45" s="1137">
        <v>3400</v>
      </c>
      <c r="F45" s="745"/>
      <c r="G45" s="724"/>
      <c r="H45" s="676"/>
      <c r="I45" s="582"/>
      <c r="J45" s="745"/>
      <c r="K45" s="758"/>
      <c r="L45" s="763"/>
      <c r="M45" s="582"/>
      <c r="N45" s="575"/>
      <c r="O45" s="51"/>
      <c r="X45" s="5"/>
      <c r="Y45" s="5"/>
      <c r="Z45" s="5"/>
      <c r="AA45" s="5"/>
      <c r="AB45" s="5"/>
    </row>
    <row r="46" spans="1:41" ht="12" customHeight="1" x14ac:dyDescent="0.25">
      <c r="A46" s="775"/>
      <c r="B46" s="549"/>
      <c r="C46" s="1136">
        <v>0.63</v>
      </c>
      <c r="D46" s="582"/>
      <c r="E46" s="1146">
        <f>D30</f>
        <v>2150</v>
      </c>
      <c r="F46" s="621"/>
      <c r="G46" s="633"/>
      <c r="H46" s="606"/>
      <c r="I46" s="620"/>
      <c r="J46" s="621"/>
      <c r="K46" s="633"/>
      <c r="L46" s="606"/>
      <c r="M46" s="620"/>
      <c r="N46" s="621"/>
      <c r="O46" s="51"/>
      <c r="X46" s="5"/>
      <c r="Y46" s="5"/>
      <c r="Z46" s="5"/>
      <c r="AA46" s="5"/>
      <c r="AB46" s="5"/>
    </row>
    <row r="47" spans="1:41" ht="93" customHeight="1" thickBot="1" x14ac:dyDescent="0.3">
      <c r="A47" s="779" t="s">
        <v>204</v>
      </c>
      <c r="B47" s="780" t="s">
        <v>61</v>
      </c>
      <c r="C47" s="781">
        <v>1</v>
      </c>
      <c r="D47" s="746"/>
      <c r="E47" s="747">
        <v>2150</v>
      </c>
      <c r="F47" s="748"/>
      <c r="G47" s="782"/>
      <c r="H47" s="751"/>
      <c r="I47" s="740"/>
      <c r="J47" s="731"/>
      <c r="K47" s="721"/>
      <c r="L47" s="751"/>
      <c r="M47" s="740"/>
      <c r="N47" s="731"/>
      <c r="O47" s="51"/>
      <c r="X47" s="5"/>
      <c r="Y47" s="5"/>
      <c r="Z47" s="5"/>
      <c r="AA47" s="5"/>
      <c r="AB47" s="5"/>
    </row>
    <row r="48" spans="1:41" ht="24" customHeight="1" thickBot="1" x14ac:dyDescent="0.3">
      <c r="A48" s="1878" t="s">
        <v>54</v>
      </c>
      <c r="B48" s="1879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777"/>
      <c r="N48" s="778"/>
      <c r="O48" s="101"/>
      <c r="X48" s="5"/>
      <c r="Y48" s="5"/>
      <c r="Z48" s="5"/>
      <c r="AA48" s="5"/>
      <c r="AB48" s="5"/>
    </row>
    <row r="49" spans="1:28" ht="15" customHeight="1" thickBot="1" x14ac:dyDescent="0.3">
      <c r="A49" s="1147"/>
      <c r="B49" s="1148"/>
      <c r="C49" s="1149"/>
      <c r="D49" s="1150"/>
      <c r="E49" s="1148"/>
      <c r="F49" s="1149"/>
      <c r="G49" s="844">
        <v>0.81</v>
      </c>
      <c r="H49" s="845"/>
      <c r="I49" s="846">
        <v>0.88</v>
      </c>
      <c r="J49" s="847"/>
      <c r="K49" s="844">
        <v>0.89</v>
      </c>
      <c r="L49" s="845"/>
      <c r="M49" s="846">
        <v>0.95</v>
      </c>
      <c r="N49" s="847"/>
      <c r="O49" s="101"/>
      <c r="X49" s="5"/>
      <c r="Y49" s="5"/>
      <c r="Z49" s="5"/>
      <c r="AA49" s="5"/>
      <c r="AB49" s="5"/>
    </row>
    <row r="50" spans="1:28" ht="12" customHeight="1" x14ac:dyDescent="0.25">
      <c r="A50" s="804"/>
      <c r="B50" s="805"/>
      <c r="C50" s="806"/>
      <c r="D50" s="1128">
        <v>3890</v>
      </c>
      <c r="E50" s="1129">
        <v>5440</v>
      </c>
      <c r="F50" s="1122">
        <v>2540</v>
      </c>
      <c r="G50" s="1123">
        <v>3150</v>
      </c>
      <c r="H50" s="1124">
        <v>2030</v>
      </c>
      <c r="I50" s="1125">
        <v>3420</v>
      </c>
      <c r="J50" s="1122">
        <v>2160</v>
      </c>
      <c r="K50" s="1123">
        <v>3460</v>
      </c>
      <c r="L50" s="1124">
        <v>2190</v>
      </c>
      <c r="M50" s="1125">
        <v>3690</v>
      </c>
      <c r="N50" s="1122">
        <v>2350</v>
      </c>
      <c r="O50" s="101"/>
      <c r="X50" s="5"/>
      <c r="Y50" s="5"/>
      <c r="Z50" s="5"/>
      <c r="AA50" s="5"/>
      <c r="AB50" s="5"/>
    </row>
    <row r="51" spans="1:28" ht="11.45" customHeight="1" x14ac:dyDescent="0.25">
      <c r="A51" s="809"/>
      <c r="B51" s="569"/>
      <c r="C51" s="1136">
        <v>0.63</v>
      </c>
      <c r="D51" s="792">
        <f>D50*63%</f>
        <v>2450.6999999999998</v>
      </c>
      <c r="E51" s="571">
        <f>D51*140%</f>
        <v>3430.9799999999996</v>
      </c>
      <c r="F51" s="737"/>
      <c r="G51" s="719">
        <f>D51*81%</f>
        <v>1985.067</v>
      </c>
      <c r="H51" s="749"/>
      <c r="I51" s="726">
        <f>D51*88%</f>
        <v>2156.616</v>
      </c>
      <c r="J51" s="727"/>
      <c r="K51" s="719">
        <f>D51*89%</f>
        <v>2181.123</v>
      </c>
      <c r="L51" s="754"/>
      <c r="M51" s="726">
        <f>D51*95%</f>
        <v>2328.1649999999995</v>
      </c>
      <c r="N51" s="737"/>
      <c r="O51" s="101"/>
      <c r="X51" s="5"/>
      <c r="Y51" s="5"/>
      <c r="Z51" s="5"/>
      <c r="AA51" s="5"/>
      <c r="AB51" s="5"/>
    </row>
    <row r="52" spans="1:28" ht="13.15" customHeight="1" x14ac:dyDescent="0.25">
      <c r="A52" s="809"/>
      <c r="B52" s="569"/>
      <c r="C52" s="785"/>
      <c r="D52" s="793">
        <v>2450</v>
      </c>
      <c r="E52" s="572">
        <v>3430</v>
      </c>
      <c r="F52" s="729"/>
      <c r="G52" s="720">
        <v>1990</v>
      </c>
      <c r="H52" s="750"/>
      <c r="I52" s="728">
        <v>2160</v>
      </c>
      <c r="J52" s="729"/>
      <c r="K52" s="720">
        <v>2180</v>
      </c>
      <c r="L52" s="750"/>
      <c r="M52" s="741">
        <v>2330</v>
      </c>
      <c r="N52" s="729"/>
      <c r="O52" s="101"/>
      <c r="X52" s="5"/>
      <c r="Y52" s="5"/>
      <c r="Z52" s="5"/>
      <c r="AA52" s="5"/>
      <c r="AB52" s="5"/>
    </row>
    <row r="53" spans="1:28" ht="55.15" customHeight="1" x14ac:dyDescent="0.25">
      <c r="A53" s="772" t="s">
        <v>51</v>
      </c>
      <c r="B53" s="557" t="s">
        <v>166</v>
      </c>
      <c r="C53" s="786">
        <v>2</v>
      </c>
      <c r="D53" s="772">
        <v>2450</v>
      </c>
      <c r="E53" s="556">
        <v>3430</v>
      </c>
      <c r="F53" s="731">
        <v>1600</v>
      </c>
      <c r="G53" s="721">
        <v>1990</v>
      </c>
      <c r="H53" s="751">
        <v>1280</v>
      </c>
      <c r="I53" s="740">
        <v>2160</v>
      </c>
      <c r="J53" s="731">
        <v>1360</v>
      </c>
      <c r="K53" s="721">
        <v>2180</v>
      </c>
      <c r="L53" s="751">
        <v>1380</v>
      </c>
      <c r="M53" s="740">
        <v>2330</v>
      </c>
      <c r="N53" s="731">
        <v>1480</v>
      </c>
      <c r="O53" s="51"/>
      <c r="X53" s="5"/>
      <c r="Y53" s="5"/>
      <c r="Z53" s="5"/>
      <c r="AA53" s="5"/>
      <c r="AB53" s="5"/>
    </row>
    <row r="54" spans="1:28" ht="12.6" customHeight="1" thickBot="1" x14ac:dyDescent="0.3">
      <c r="A54" s="581"/>
      <c r="B54" s="549"/>
      <c r="C54" s="787"/>
      <c r="D54" s="1130">
        <v>4070</v>
      </c>
      <c r="E54" s="1131">
        <v>5700</v>
      </c>
      <c r="F54" s="1122">
        <v>2540</v>
      </c>
      <c r="G54" s="1132">
        <v>3300</v>
      </c>
      <c r="H54" s="1124">
        <v>2030</v>
      </c>
      <c r="I54" s="1133">
        <v>3590</v>
      </c>
      <c r="J54" s="1122">
        <v>2160</v>
      </c>
      <c r="K54" s="1132">
        <v>3630</v>
      </c>
      <c r="L54" s="1124">
        <v>2190</v>
      </c>
      <c r="M54" s="1133">
        <v>3870</v>
      </c>
      <c r="N54" s="1122">
        <v>2350</v>
      </c>
      <c r="O54" s="51"/>
      <c r="X54" s="5"/>
      <c r="Y54" s="5"/>
      <c r="Z54" s="5"/>
      <c r="AA54" s="5"/>
      <c r="AB54" s="5"/>
    </row>
    <row r="55" spans="1:28" ht="12.6" customHeight="1" x14ac:dyDescent="0.25">
      <c r="A55" s="581"/>
      <c r="B55" s="549"/>
      <c r="C55" s="1136">
        <v>0.63</v>
      </c>
      <c r="D55" s="796">
        <f>D54*63%</f>
        <v>2564.1</v>
      </c>
      <c r="E55" s="554">
        <f>D55*140%</f>
        <v>3589.74</v>
      </c>
      <c r="F55" s="797"/>
      <c r="G55" s="719">
        <f>D55*81%</f>
        <v>2076.9210000000003</v>
      </c>
      <c r="H55" s="749"/>
      <c r="I55" s="726">
        <f>D55*88%</f>
        <v>2256.4079999999999</v>
      </c>
      <c r="J55" s="727"/>
      <c r="K55" s="719">
        <f>D55*89%</f>
        <v>2282.049</v>
      </c>
      <c r="L55" s="801"/>
      <c r="M55" s="726">
        <f>D55*95%</f>
        <v>2435.895</v>
      </c>
      <c r="N55" s="797"/>
      <c r="O55" s="51"/>
      <c r="X55" s="5"/>
      <c r="Y55" s="5"/>
      <c r="Z55" s="5"/>
      <c r="AA55" s="5"/>
      <c r="AB55" s="5"/>
    </row>
    <row r="56" spans="1:28" ht="15.75" customHeight="1" x14ac:dyDescent="0.25">
      <c r="A56" s="581"/>
      <c r="B56" s="549"/>
      <c r="C56" s="787"/>
      <c r="D56" s="728">
        <v>2560</v>
      </c>
      <c r="E56" s="555">
        <v>3590</v>
      </c>
      <c r="F56" s="729"/>
      <c r="G56" s="720">
        <v>2080</v>
      </c>
      <c r="H56" s="750"/>
      <c r="I56" s="726">
        <v>2260</v>
      </c>
      <c r="J56" s="729"/>
      <c r="K56" s="720">
        <v>2280</v>
      </c>
      <c r="L56" s="750"/>
      <c r="M56" s="741">
        <v>2440</v>
      </c>
      <c r="N56" s="729"/>
      <c r="O56" s="51"/>
      <c r="X56" s="5"/>
      <c r="Y56" s="5"/>
      <c r="Z56" s="5"/>
      <c r="AA56" s="5"/>
      <c r="AB56" s="5"/>
    </row>
    <row r="57" spans="1:28" ht="66.75" customHeight="1" thickBot="1" x14ac:dyDescent="0.25">
      <c r="A57" s="810" t="s">
        <v>136</v>
      </c>
      <c r="B57" s="811" t="s">
        <v>167</v>
      </c>
      <c r="C57" s="812">
        <v>2</v>
      </c>
      <c r="D57" s="798">
        <v>2560</v>
      </c>
      <c r="E57" s="747">
        <v>3590</v>
      </c>
      <c r="F57" s="731">
        <v>1600</v>
      </c>
      <c r="G57" s="782">
        <v>2080</v>
      </c>
      <c r="H57" s="751">
        <v>1280</v>
      </c>
      <c r="I57" s="740">
        <v>2260</v>
      </c>
      <c r="J57" s="731">
        <v>1360</v>
      </c>
      <c r="K57" s="721">
        <v>2280</v>
      </c>
      <c r="L57" s="751">
        <v>1380</v>
      </c>
      <c r="M57" s="740">
        <v>2440</v>
      </c>
      <c r="N57" s="731">
        <v>1480</v>
      </c>
      <c r="O57" s="2014" t="s">
        <v>143</v>
      </c>
      <c r="P57" s="2014"/>
      <c r="Q57" s="48"/>
      <c r="R57" s="48"/>
      <c r="S57" s="48"/>
      <c r="X57" s="5"/>
      <c r="Y57" s="5"/>
      <c r="Z57" s="5"/>
      <c r="AA57" s="5"/>
      <c r="AB57" s="5"/>
    </row>
    <row r="58" spans="1:28" ht="28.15" customHeight="1" thickBot="1" x14ac:dyDescent="0.3">
      <c r="A58" s="1819" t="s">
        <v>95</v>
      </c>
      <c r="B58" s="1820"/>
      <c r="C58" s="1820"/>
      <c r="D58" s="1820"/>
      <c r="E58" s="1820"/>
      <c r="F58" s="1820"/>
      <c r="G58" s="1820"/>
      <c r="H58" s="1820"/>
      <c r="I58" s="1820"/>
      <c r="J58" s="1820"/>
      <c r="K58" s="1820"/>
      <c r="L58" s="1820"/>
      <c r="M58" s="1820"/>
      <c r="N58" s="1821"/>
      <c r="O58" s="101"/>
      <c r="X58" s="5"/>
      <c r="Y58" s="5"/>
      <c r="Z58" s="5"/>
      <c r="AA58" s="5"/>
      <c r="AB58" s="5"/>
    </row>
    <row r="59" spans="1:28" ht="22.9" hidden="1" customHeight="1" thickBot="1" x14ac:dyDescent="0.25">
      <c r="A59" s="813"/>
      <c r="B59" s="813"/>
      <c r="C59" s="813"/>
      <c r="D59" s="814">
        <v>3200</v>
      </c>
      <c r="E59" s="814"/>
      <c r="F59" s="814"/>
      <c r="G59" s="814"/>
      <c r="H59" s="814"/>
      <c r="I59" s="814"/>
      <c r="J59" s="814"/>
      <c r="K59" s="814">
        <v>3520</v>
      </c>
      <c r="L59" s="815"/>
      <c r="M59" s="815"/>
      <c r="N59" s="815"/>
      <c r="O59" s="104"/>
      <c r="X59" s="5"/>
      <c r="Y59" s="5"/>
      <c r="Z59" s="5"/>
      <c r="AA59" s="5"/>
      <c r="AB59" s="5"/>
    </row>
    <row r="60" spans="1:28" ht="12.6" customHeight="1" x14ac:dyDescent="0.25">
      <c r="A60" s="816"/>
      <c r="B60" s="817"/>
      <c r="C60" s="832">
        <v>1</v>
      </c>
      <c r="D60" s="1120">
        <v>4990</v>
      </c>
      <c r="E60" s="1121">
        <v>6980</v>
      </c>
      <c r="F60" s="1134">
        <v>2740</v>
      </c>
      <c r="G60" s="1163">
        <v>4040</v>
      </c>
      <c r="H60" s="1164">
        <v>2190</v>
      </c>
      <c r="I60" s="1120">
        <v>4390</v>
      </c>
      <c r="J60" s="1134">
        <v>2330</v>
      </c>
      <c r="K60" s="1163">
        <v>4440</v>
      </c>
      <c r="L60" s="1164">
        <v>2360</v>
      </c>
      <c r="M60" s="1120">
        <v>4740</v>
      </c>
      <c r="N60" s="1134">
        <v>2470</v>
      </c>
      <c r="O60" s="412" t="s">
        <v>149</v>
      </c>
      <c r="X60" s="5"/>
      <c r="Y60" s="5"/>
      <c r="Z60" s="5"/>
      <c r="AA60" s="5"/>
      <c r="AB60" s="5"/>
    </row>
    <row r="61" spans="1:28" ht="12.6" customHeight="1" x14ac:dyDescent="0.25">
      <c r="A61" s="326"/>
      <c r="B61" s="549"/>
      <c r="C61" s="1136">
        <v>0.63</v>
      </c>
      <c r="D61" s="796">
        <f>D60*63%</f>
        <v>3143.7</v>
      </c>
      <c r="E61" s="554">
        <f>D61*140%</f>
        <v>4401.1799999999994</v>
      </c>
      <c r="F61" s="739">
        <f>F60*0.63</f>
        <v>1726.2</v>
      </c>
      <c r="G61" s="739">
        <f>G60*0.63</f>
        <v>2545.1999999999998</v>
      </c>
      <c r="H61" s="739">
        <f t="shared" ref="H61:N61" si="1">H60*0.63</f>
        <v>1379.7</v>
      </c>
      <c r="I61" s="739">
        <f t="shared" si="1"/>
        <v>2765.7</v>
      </c>
      <c r="J61" s="739">
        <f t="shared" si="1"/>
        <v>1467.9</v>
      </c>
      <c r="K61" s="739">
        <f t="shared" si="1"/>
        <v>2797.2</v>
      </c>
      <c r="L61" s="739">
        <f t="shared" si="1"/>
        <v>1486.8</v>
      </c>
      <c r="M61" s="739">
        <f t="shared" si="1"/>
        <v>2986.2</v>
      </c>
      <c r="N61" s="739">
        <f t="shared" si="1"/>
        <v>1556.1</v>
      </c>
      <c r="O61" s="105"/>
      <c r="X61" s="5"/>
      <c r="Y61" s="5"/>
      <c r="Z61" s="5"/>
      <c r="AA61" s="5"/>
      <c r="AB61" s="5"/>
    </row>
    <row r="62" spans="1:28" ht="12" customHeight="1" x14ac:dyDescent="0.25">
      <c r="A62" s="326"/>
      <c r="B62" s="549"/>
      <c r="C62" s="834">
        <v>2</v>
      </c>
      <c r="D62" s="728">
        <v>3140</v>
      </c>
      <c r="E62" s="555">
        <v>4400</v>
      </c>
      <c r="F62" s="820">
        <v>1730</v>
      </c>
      <c r="G62" s="848">
        <v>2550</v>
      </c>
      <c r="H62" s="849">
        <v>1380</v>
      </c>
      <c r="I62" s="850">
        <v>2770</v>
      </c>
      <c r="J62" s="851">
        <v>1470</v>
      </c>
      <c r="K62" s="848">
        <v>2800</v>
      </c>
      <c r="L62" s="849">
        <v>1490</v>
      </c>
      <c r="M62" s="850">
        <v>2990</v>
      </c>
      <c r="N62" s="851">
        <v>1560</v>
      </c>
      <c r="O62" s="105"/>
      <c r="X62" s="5"/>
      <c r="Y62" s="5"/>
      <c r="Z62" s="5"/>
      <c r="AA62" s="5"/>
      <c r="AB62" s="5"/>
    </row>
    <row r="63" spans="1:28" ht="55.9" customHeight="1" x14ac:dyDescent="0.25">
      <c r="A63" s="772" t="s">
        <v>15</v>
      </c>
      <c r="B63" s="557" t="s">
        <v>168</v>
      </c>
      <c r="C63" s="835">
        <v>2</v>
      </c>
      <c r="D63" s="730">
        <v>3140</v>
      </c>
      <c r="E63" s="558">
        <v>4400</v>
      </c>
      <c r="F63" s="840">
        <v>1730</v>
      </c>
      <c r="G63" s="838">
        <v>2550</v>
      </c>
      <c r="H63" s="828">
        <v>1380</v>
      </c>
      <c r="I63" s="730">
        <v>2770</v>
      </c>
      <c r="J63" s="821">
        <v>1470</v>
      </c>
      <c r="K63" s="830">
        <v>2800</v>
      </c>
      <c r="L63" s="825">
        <v>1490</v>
      </c>
      <c r="M63" s="730">
        <v>2990</v>
      </c>
      <c r="N63" s="821">
        <v>1560</v>
      </c>
      <c r="O63" s="145">
        <v>1.4</v>
      </c>
      <c r="P63" s="97">
        <v>0.55000000000000004</v>
      </c>
      <c r="X63" s="5"/>
      <c r="Y63" s="5"/>
      <c r="Z63" s="5"/>
      <c r="AA63" s="5"/>
      <c r="AB63" s="5"/>
    </row>
    <row r="64" spans="1:28" ht="12" customHeight="1" x14ac:dyDescent="0.25">
      <c r="A64" s="581"/>
      <c r="B64" s="549"/>
      <c r="C64" s="836"/>
      <c r="D64" s="1120">
        <v>5380</v>
      </c>
      <c r="E64" s="1121">
        <v>7530</v>
      </c>
      <c r="F64" s="1134">
        <v>2960</v>
      </c>
      <c r="G64" s="1163">
        <v>4360</v>
      </c>
      <c r="H64" s="1164">
        <v>2370</v>
      </c>
      <c r="I64" s="1120">
        <v>4730</v>
      </c>
      <c r="J64" s="1134">
        <v>2510</v>
      </c>
      <c r="K64" s="1163">
        <v>4790</v>
      </c>
      <c r="L64" s="1164">
        <v>2540</v>
      </c>
      <c r="M64" s="1120">
        <v>5110</v>
      </c>
      <c r="N64" s="1134">
        <v>2660</v>
      </c>
      <c r="O64" s="105"/>
    </row>
    <row r="65" spans="1:16" ht="13.15" customHeight="1" x14ac:dyDescent="0.25">
      <c r="A65" s="581"/>
      <c r="B65" s="549"/>
      <c r="C65" s="1136">
        <v>0.63</v>
      </c>
      <c r="D65" s="796">
        <f>D64*63%</f>
        <v>3389.4</v>
      </c>
      <c r="E65" s="554">
        <f>D65*140%</f>
        <v>4745.16</v>
      </c>
      <c r="F65" s="739">
        <f>F64*0.63</f>
        <v>1864.8</v>
      </c>
      <c r="G65" s="739">
        <f t="shared" ref="G65:N65" si="2">G64*0.63</f>
        <v>2746.8</v>
      </c>
      <c r="H65" s="739">
        <f>H64*0.63</f>
        <v>1493.1</v>
      </c>
      <c r="I65" s="739">
        <f>I64*0.63</f>
        <v>2979.9</v>
      </c>
      <c r="J65" s="739">
        <f>J64*0.63</f>
        <v>1581.3</v>
      </c>
      <c r="K65" s="739">
        <f t="shared" si="2"/>
        <v>3017.7</v>
      </c>
      <c r="L65" s="739">
        <f t="shared" si="2"/>
        <v>1600.2</v>
      </c>
      <c r="M65" s="739">
        <f t="shared" si="2"/>
        <v>3219.3</v>
      </c>
      <c r="N65" s="739">
        <f t="shared" si="2"/>
        <v>1675.8</v>
      </c>
      <c r="O65" s="105"/>
    </row>
    <row r="66" spans="1:16" ht="12" customHeight="1" x14ac:dyDescent="0.25">
      <c r="A66" s="581"/>
      <c r="B66" s="549"/>
      <c r="C66" s="836"/>
      <c r="D66" s="728">
        <v>3390</v>
      </c>
      <c r="E66" s="555">
        <v>4750</v>
      </c>
      <c r="F66" s="820">
        <v>1860</v>
      </c>
      <c r="G66" s="757">
        <v>2750</v>
      </c>
      <c r="H66" s="824">
        <v>1490</v>
      </c>
      <c r="I66" s="728">
        <v>2980</v>
      </c>
      <c r="J66" s="820">
        <v>1580</v>
      </c>
      <c r="K66" s="757">
        <v>3020</v>
      </c>
      <c r="L66" s="824">
        <v>1600</v>
      </c>
      <c r="M66" s="728">
        <v>3220</v>
      </c>
      <c r="N66" s="820">
        <v>1680</v>
      </c>
      <c r="O66" s="105"/>
    </row>
    <row r="67" spans="1:16" ht="63.75" customHeight="1" x14ac:dyDescent="0.25">
      <c r="A67" s="730" t="s">
        <v>14</v>
      </c>
      <c r="B67" s="557" t="s">
        <v>169</v>
      </c>
      <c r="C67" s="835">
        <v>2</v>
      </c>
      <c r="D67" s="1138">
        <v>3390</v>
      </c>
      <c r="E67" s="1139">
        <v>4750</v>
      </c>
      <c r="F67" s="1140">
        <v>1860</v>
      </c>
      <c r="G67" s="1141">
        <v>2750</v>
      </c>
      <c r="H67" s="1142">
        <v>1490</v>
      </c>
      <c r="I67" s="1138">
        <v>2980</v>
      </c>
      <c r="J67" s="1140">
        <v>1580</v>
      </c>
      <c r="K67" s="1141">
        <v>3020</v>
      </c>
      <c r="L67" s="1142">
        <v>1600</v>
      </c>
      <c r="M67" s="1138">
        <v>3220</v>
      </c>
      <c r="N67" s="1140">
        <v>1680</v>
      </c>
      <c r="O67" s="145">
        <v>1.4</v>
      </c>
      <c r="P67" s="97">
        <v>0.55000000000000004</v>
      </c>
    </row>
    <row r="68" spans="1:16" ht="13.9" customHeight="1" x14ac:dyDescent="0.25">
      <c r="A68" s="326"/>
      <c r="B68" s="549"/>
      <c r="C68" s="836"/>
      <c r="D68" s="1120">
        <v>5720</v>
      </c>
      <c r="E68" s="1121">
        <v>8010</v>
      </c>
      <c r="F68" s="1134">
        <v>3150</v>
      </c>
      <c r="G68" s="1163">
        <v>4640</v>
      </c>
      <c r="H68" s="1164">
        <v>2520</v>
      </c>
      <c r="I68" s="1120">
        <v>5040</v>
      </c>
      <c r="J68" s="1134">
        <v>2680</v>
      </c>
      <c r="K68" s="1163">
        <v>5090</v>
      </c>
      <c r="L68" s="1164">
        <v>2710</v>
      </c>
      <c r="M68" s="1120">
        <v>5440</v>
      </c>
      <c r="N68" s="1134">
        <v>2830</v>
      </c>
      <c r="O68" s="105"/>
    </row>
    <row r="69" spans="1:16" ht="15.6" customHeight="1" x14ac:dyDescent="0.25">
      <c r="A69" s="326"/>
      <c r="B69" s="549"/>
      <c r="C69" s="1136">
        <v>0.63</v>
      </c>
      <c r="D69" s="796">
        <f>D68*63%</f>
        <v>3603.6</v>
      </c>
      <c r="E69" s="554">
        <f>D69*140%</f>
        <v>5045.04</v>
      </c>
      <c r="F69" s="739">
        <f t="shared" ref="F69:N69" si="3">F68*0.63</f>
        <v>1984.5</v>
      </c>
      <c r="G69" s="739">
        <f>G68*0.63</f>
        <v>2923.2</v>
      </c>
      <c r="H69" s="739">
        <f t="shared" si="3"/>
        <v>1587.6</v>
      </c>
      <c r="I69" s="739">
        <f t="shared" si="3"/>
        <v>3175.2</v>
      </c>
      <c r="J69" s="739">
        <f t="shared" si="3"/>
        <v>1688.4</v>
      </c>
      <c r="K69" s="739">
        <f t="shared" si="3"/>
        <v>3206.7</v>
      </c>
      <c r="L69" s="739">
        <f t="shared" si="3"/>
        <v>1707.3</v>
      </c>
      <c r="M69" s="739">
        <f t="shared" si="3"/>
        <v>3427.2</v>
      </c>
      <c r="N69" s="739">
        <f t="shared" si="3"/>
        <v>1782.9</v>
      </c>
      <c r="O69" s="105"/>
    </row>
    <row r="70" spans="1:16" ht="18.600000000000001" customHeight="1" x14ac:dyDescent="0.25">
      <c r="A70" s="582"/>
      <c r="B70" s="549"/>
      <c r="C70" s="836"/>
      <c r="D70" s="728">
        <v>3600</v>
      </c>
      <c r="E70" s="555">
        <v>5050</v>
      </c>
      <c r="F70" s="820">
        <v>1980</v>
      </c>
      <c r="G70" s="757">
        <v>2920</v>
      </c>
      <c r="H70" s="824">
        <v>1590</v>
      </c>
      <c r="I70" s="728">
        <v>3170</v>
      </c>
      <c r="J70" s="820">
        <v>1680</v>
      </c>
      <c r="K70" s="757">
        <v>3210</v>
      </c>
      <c r="L70" s="824">
        <v>1700</v>
      </c>
      <c r="M70" s="728">
        <v>3420</v>
      </c>
      <c r="N70" s="820">
        <v>1780</v>
      </c>
      <c r="O70" s="105"/>
    </row>
    <row r="71" spans="1:16" ht="71.25" customHeight="1" x14ac:dyDescent="0.25">
      <c r="A71" s="772" t="s">
        <v>145</v>
      </c>
      <c r="B71" s="557" t="s">
        <v>170</v>
      </c>
      <c r="C71" s="835">
        <v>2</v>
      </c>
      <c r="D71" s="730">
        <v>3600</v>
      </c>
      <c r="E71" s="558">
        <v>5050</v>
      </c>
      <c r="F71" s="840">
        <v>1980</v>
      </c>
      <c r="G71" s="838">
        <v>2920</v>
      </c>
      <c r="H71" s="828">
        <v>1590</v>
      </c>
      <c r="I71" s="730">
        <v>3170</v>
      </c>
      <c r="J71" s="821">
        <v>1680</v>
      </c>
      <c r="K71" s="830">
        <v>3210</v>
      </c>
      <c r="L71" s="825">
        <v>1700</v>
      </c>
      <c r="M71" s="730">
        <v>3420</v>
      </c>
      <c r="N71" s="821">
        <v>1780</v>
      </c>
      <c r="O71" s="145">
        <v>1.4</v>
      </c>
      <c r="P71" s="97">
        <v>0.55000000000000004</v>
      </c>
    </row>
    <row r="72" spans="1:16" ht="14.45" customHeight="1" thickBot="1" x14ac:dyDescent="0.3">
      <c r="A72" s="326"/>
      <c r="B72" s="549"/>
      <c r="C72" s="836"/>
      <c r="D72" s="1130">
        <v>7880</v>
      </c>
      <c r="E72" s="1131">
        <v>11030</v>
      </c>
      <c r="F72" s="1135">
        <v>4330</v>
      </c>
      <c r="G72" s="1161">
        <v>6380</v>
      </c>
      <c r="H72" s="1162">
        <v>3470</v>
      </c>
      <c r="I72" s="1130">
        <v>6930</v>
      </c>
      <c r="J72" s="1135">
        <v>3680</v>
      </c>
      <c r="K72" s="1161">
        <v>7010</v>
      </c>
      <c r="L72" s="1162">
        <v>3720</v>
      </c>
      <c r="M72" s="1130">
        <v>7480</v>
      </c>
      <c r="N72" s="1135">
        <v>3900</v>
      </c>
      <c r="O72" s="105"/>
    </row>
    <row r="73" spans="1:16" ht="12" customHeight="1" x14ac:dyDescent="0.25">
      <c r="A73" s="326"/>
      <c r="B73" s="549"/>
      <c r="C73" s="1136">
        <v>0.63</v>
      </c>
      <c r="D73" s="796">
        <f>D72*63%</f>
        <v>4964.3999999999996</v>
      </c>
      <c r="E73" s="554">
        <f>D73*140%</f>
        <v>6950.1599999999989</v>
      </c>
      <c r="F73" s="739">
        <f t="shared" ref="F73:N73" si="4">F72*0.63</f>
        <v>2727.9</v>
      </c>
      <c r="G73" s="739">
        <f>G72*0.63</f>
        <v>4019.4</v>
      </c>
      <c r="H73" s="739">
        <f t="shared" si="4"/>
        <v>2186.1</v>
      </c>
      <c r="I73" s="739">
        <f t="shared" si="4"/>
        <v>4365.8999999999996</v>
      </c>
      <c r="J73" s="739">
        <f t="shared" si="4"/>
        <v>2318.4</v>
      </c>
      <c r="K73" s="739">
        <f t="shared" si="4"/>
        <v>4416.3</v>
      </c>
      <c r="L73" s="739">
        <f t="shared" si="4"/>
        <v>2343.6</v>
      </c>
      <c r="M73" s="739">
        <f t="shared" si="4"/>
        <v>4712.3999999999996</v>
      </c>
      <c r="N73" s="739">
        <f t="shared" si="4"/>
        <v>2457</v>
      </c>
      <c r="O73" s="105"/>
    </row>
    <row r="74" spans="1:16" ht="15" customHeight="1" x14ac:dyDescent="0.25">
      <c r="A74" s="582"/>
      <c r="B74" s="549"/>
      <c r="C74" s="836"/>
      <c r="D74" s="728">
        <v>4960</v>
      </c>
      <c r="E74" s="555">
        <v>6950</v>
      </c>
      <c r="F74" s="820">
        <v>2730</v>
      </c>
      <c r="G74" s="757">
        <v>4020</v>
      </c>
      <c r="H74" s="824">
        <v>2180</v>
      </c>
      <c r="I74" s="728">
        <v>4370</v>
      </c>
      <c r="J74" s="820">
        <v>2320</v>
      </c>
      <c r="K74" s="757">
        <v>4420</v>
      </c>
      <c r="L74" s="824">
        <v>2350</v>
      </c>
      <c r="M74" s="728">
        <v>4720</v>
      </c>
      <c r="N74" s="820">
        <v>2460</v>
      </c>
      <c r="O74" s="105"/>
    </row>
    <row r="75" spans="1:16" ht="55.15" customHeight="1" thickBot="1" x14ac:dyDescent="0.3">
      <c r="A75" s="810" t="s">
        <v>146</v>
      </c>
      <c r="B75" s="811" t="s">
        <v>171</v>
      </c>
      <c r="C75" s="837">
        <v>2</v>
      </c>
      <c r="D75" s="798">
        <v>4960</v>
      </c>
      <c r="E75" s="747">
        <v>6950</v>
      </c>
      <c r="F75" s="841">
        <v>2730</v>
      </c>
      <c r="G75" s="839">
        <v>4020</v>
      </c>
      <c r="H75" s="829">
        <v>2180</v>
      </c>
      <c r="I75" s="798">
        <v>4370</v>
      </c>
      <c r="J75" s="823">
        <v>2320</v>
      </c>
      <c r="K75" s="831">
        <v>4420</v>
      </c>
      <c r="L75" s="826">
        <v>2350</v>
      </c>
      <c r="M75" s="798">
        <v>4720</v>
      </c>
      <c r="N75" s="823">
        <v>2460</v>
      </c>
      <c r="O75" s="145">
        <v>1.4</v>
      </c>
      <c r="P75" s="97">
        <v>0.55000000000000004</v>
      </c>
    </row>
    <row r="76" spans="1:16" ht="34.9" customHeight="1" x14ac:dyDescent="0.25">
      <c r="A76" s="1869" t="s">
        <v>93</v>
      </c>
      <c r="B76" s="1870"/>
      <c r="C76" s="1870"/>
      <c r="D76" s="1870"/>
      <c r="E76" s="1870"/>
      <c r="F76" s="1870"/>
      <c r="G76" s="1870"/>
      <c r="H76" s="1870"/>
      <c r="I76" s="1870"/>
      <c r="J76" s="1870"/>
      <c r="K76" s="1870"/>
      <c r="L76" s="1870"/>
      <c r="M76" s="79"/>
      <c r="N76" s="79"/>
      <c r="O76" s="79"/>
    </row>
    <row r="77" spans="1:16" ht="19.899999999999999" customHeight="1" x14ac:dyDescent="0.25">
      <c r="A77" s="16" t="s">
        <v>12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6" ht="19.899999999999999" customHeight="1" x14ac:dyDescent="0.25">
      <c r="A78" s="1807" t="s">
        <v>81</v>
      </c>
      <c r="B78" s="1807"/>
      <c r="C78" s="1807"/>
      <c r="D78" s="1807"/>
      <c r="E78" s="1807"/>
      <c r="F78" s="1807"/>
      <c r="G78" s="1807"/>
      <c r="H78" s="1807"/>
      <c r="I78" s="1807"/>
      <c r="J78" s="1807"/>
      <c r="K78" s="1807"/>
      <c r="L78" s="1807"/>
      <c r="M78" s="27"/>
      <c r="N78" s="27"/>
      <c r="O78" s="27"/>
    </row>
    <row r="79" spans="1:16" ht="17.45" customHeight="1" x14ac:dyDescent="0.25">
      <c r="A79" s="27" t="s">
        <v>36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6" ht="20.45" customHeight="1" x14ac:dyDescent="0.25">
      <c r="A80" s="16" t="s">
        <v>10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6" ht="19.149999999999999" customHeight="1" x14ac:dyDescent="0.25">
      <c r="A81" s="16" t="s">
        <v>11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6" ht="18.600000000000001" customHeight="1" x14ac:dyDescent="0.25">
      <c r="A82" s="16" t="s">
        <v>49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6" ht="21" customHeight="1" x14ac:dyDescent="0.25">
      <c r="A83" s="1808" t="s">
        <v>83</v>
      </c>
      <c r="B83" s="1807"/>
      <c r="C83" s="1807"/>
      <c r="D83" s="1807"/>
      <c r="E83" s="1807"/>
      <c r="F83" s="1807"/>
      <c r="G83" s="1807"/>
      <c r="H83" s="1807"/>
      <c r="I83" s="1807"/>
      <c r="J83" s="1807"/>
      <c r="K83" s="1807"/>
      <c r="L83" s="1807"/>
      <c r="M83" s="27"/>
      <c r="N83" s="27"/>
      <c r="O83" s="27"/>
    </row>
    <row r="84" spans="1:16" ht="26.45" customHeight="1" x14ac:dyDescent="0.2">
      <c r="A84" s="1880" t="s">
        <v>37</v>
      </c>
      <c r="B84" s="1880"/>
      <c r="C84" s="1880"/>
      <c r="D84" s="1880"/>
      <c r="E84" s="1880"/>
      <c r="F84" s="1880"/>
      <c r="G84" s="1880"/>
      <c r="H84" s="1880"/>
      <c r="I84" s="1880"/>
      <c r="J84" s="1880"/>
      <c r="K84" s="1880"/>
      <c r="L84" s="1880"/>
      <c r="M84" s="77"/>
      <c r="N84" s="77"/>
      <c r="O84" s="77"/>
    </row>
    <row r="85" spans="1:16" ht="33.75" customHeight="1" x14ac:dyDescent="0.25">
      <c r="A85" s="17"/>
      <c r="B85" s="1855" t="s">
        <v>131</v>
      </c>
      <c r="C85" s="1855"/>
      <c r="D85" s="1855"/>
      <c r="E85" s="1855"/>
      <c r="F85" s="1855"/>
      <c r="G85" s="1855"/>
      <c r="H85" s="1855"/>
      <c r="I85" s="1855"/>
      <c r="J85" s="1855"/>
      <c r="K85" s="1855"/>
      <c r="L85" s="1855"/>
      <c r="M85" s="17"/>
      <c r="N85" s="17"/>
      <c r="O85" s="1883"/>
    </row>
    <row r="86" spans="1:16" ht="15.75" customHeight="1" x14ac:dyDescent="0.25">
      <c r="A86" s="17"/>
      <c r="B86" s="1855" t="s">
        <v>176</v>
      </c>
      <c r="C86" s="1855"/>
      <c r="D86" s="1855"/>
      <c r="E86" s="1855"/>
      <c r="F86" s="1855"/>
      <c r="G86" s="1855"/>
      <c r="H86" s="1855"/>
      <c r="I86" s="1855"/>
      <c r="J86" s="1855"/>
      <c r="K86" s="1855"/>
      <c r="L86" s="1855"/>
      <c r="M86" s="17"/>
      <c r="N86" s="17"/>
      <c r="O86" s="1883"/>
    </row>
    <row r="87" spans="1:16" ht="32.25" customHeight="1" x14ac:dyDescent="0.25">
      <c r="A87" s="17"/>
      <c r="B87" s="1855" t="s">
        <v>183</v>
      </c>
      <c r="C87" s="1855"/>
      <c r="D87" s="1855"/>
      <c r="E87" s="1855"/>
      <c r="F87" s="1855"/>
      <c r="G87" s="1855"/>
      <c r="H87" s="1855"/>
      <c r="I87" s="1855"/>
      <c r="J87" s="1855"/>
      <c r="K87" s="1855"/>
      <c r="L87" s="1855"/>
      <c r="M87" s="17"/>
      <c r="N87" s="17"/>
      <c r="O87" s="1883"/>
    </row>
    <row r="88" spans="1:16" ht="32.25" customHeight="1" x14ac:dyDescent="0.25">
      <c r="A88" s="17"/>
      <c r="B88" s="1855" t="s">
        <v>184</v>
      </c>
      <c r="C88" s="1855"/>
      <c r="D88" s="1855"/>
      <c r="E88" s="1855"/>
      <c r="F88" s="1855"/>
      <c r="G88" s="1855"/>
      <c r="H88" s="1855"/>
      <c r="I88" s="1855"/>
      <c r="J88" s="1855"/>
      <c r="K88" s="1855"/>
      <c r="L88" s="1855"/>
      <c r="M88" s="17"/>
      <c r="N88" s="17"/>
      <c r="O88" s="1883"/>
    </row>
    <row r="89" spans="1:16" ht="32.25" customHeight="1" x14ac:dyDescent="0.25">
      <c r="A89" s="17"/>
      <c r="B89" s="1855" t="s">
        <v>185</v>
      </c>
      <c r="C89" s="1855"/>
      <c r="D89" s="1855"/>
      <c r="E89" s="1855"/>
      <c r="F89" s="1855"/>
      <c r="G89" s="1855"/>
      <c r="H89" s="1855"/>
      <c r="I89" s="1855"/>
      <c r="J89" s="1855"/>
      <c r="K89" s="1855"/>
      <c r="L89" s="1855"/>
      <c r="M89" s="17"/>
      <c r="N89" s="17"/>
      <c r="O89" s="1883"/>
    </row>
    <row r="90" spans="1:16" ht="32.25" customHeight="1" x14ac:dyDescent="0.25">
      <c r="A90" s="17"/>
      <c r="B90" s="1855" t="s">
        <v>186</v>
      </c>
      <c r="C90" s="1855"/>
      <c r="D90" s="1855"/>
      <c r="E90" s="1855"/>
      <c r="F90" s="1855"/>
      <c r="G90" s="1855"/>
      <c r="H90" s="1855"/>
      <c r="I90" s="1855"/>
      <c r="J90" s="1855"/>
      <c r="K90" s="1855"/>
      <c r="L90" s="1855"/>
      <c r="M90" s="17"/>
      <c r="N90" s="17"/>
      <c r="O90" s="1883"/>
    </row>
    <row r="91" spans="1:16" ht="22.5" customHeight="1" x14ac:dyDescent="0.25">
      <c r="A91" s="1832" t="s">
        <v>2</v>
      </c>
      <c r="B91" s="1832"/>
      <c r="C91" s="1832"/>
      <c r="D91" s="1832"/>
      <c r="E91" s="1832"/>
      <c r="F91" s="1832"/>
      <c r="G91" s="1832"/>
      <c r="H91" s="1832"/>
      <c r="I91" s="1832"/>
      <c r="J91" s="1832"/>
      <c r="K91" s="1832"/>
      <c r="L91" s="1832"/>
      <c r="M91" s="73"/>
      <c r="N91" s="73"/>
      <c r="O91" s="73"/>
      <c r="P91" s="5"/>
    </row>
    <row r="92" spans="1:16" ht="30.75" customHeight="1" x14ac:dyDescent="0.25">
      <c r="A92" s="1841" t="s">
        <v>187</v>
      </c>
      <c r="B92" s="1841"/>
      <c r="C92" s="1841"/>
      <c r="D92" s="1841"/>
      <c r="E92" s="1841"/>
      <c r="F92" s="1841"/>
      <c r="G92" s="1841"/>
      <c r="H92" s="1841"/>
      <c r="I92" s="1841"/>
      <c r="J92" s="1841"/>
      <c r="K92" s="1841"/>
      <c r="L92" s="1841"/>
      <c r="M92" s="39"/>
      <c r="N92" s="39"/>
      <c r="O92" s="39"/>
    </row>
    <row r="93" spans="1:16" ht="18" customHeight="1" x14ac:dyDescent="0.25">
      <c r="A93" s="1841" t="s">
        <v>178</v>
      </c>
      <c r="B93" s="1841"/>
      <c r="C93" s="1841"/>
      <c r="D93" s="1841"/>
      <c r="E93" s="1841"/>
      <c r="F93" s="1841"/>
      <c r="G93" s="1841"/>
      <c r="H93" s="1841"/>
      <c r="I93" s="1841"/>
      <c r="J93" s="1841"/>
      <c r="K93" s="1841"/>
      <c r="L93" s="1841"/>
      <c r="M93" s="39"/>
      <c r="N93" s="39"/>
      <c r="O93" s="39"/>
    </row>
    <row r="94" spans="1:16" ht="61.9" customHeight="1" x14ac:dyDescent="0.25">
      <c r="A94" s="1841" t="s">
        <v>188</v>
      </c>
      <c r="B94" s="1841"/>
      <c r="C94" s="1841"/>
      <c r="D94" s="1841"/>
      <c r="E94" s="1841"/>
      <c r="F94" s="1841"/>
      <c r="G94" s="1841"/>
      <c r="H94" s="1841"/>
      <c r="I94" s="1841"/>
      <c r="J94" s="1841"/>
      <c r="K94" s="1841"/>
      <c r="L94" s="1841"/>
      <c r="M94" s="39"/>
      <c r="N94" s="39"/>
      <c r="O94" s="39"/>
    </row>
    <row r="95" spans="1:16" ht="33.6" customHeight="1" x14ac:dyDescent="0.25">
      <c r="A95" s="1841" t="s">
        <v>50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39"/>
      <c r="N95" s="39"/>
      <c r="O95" s="39"/>
    </row>
    <row r="96" spans="1:16" ht="48" customHeight="1" x14ac:dyDescent="0.25">
      <c r="A96" s="1841" t="s">
        <v>148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39"/>
      <c r="N96" s="39"/>
      <c r="O96" s="39"/>
    </row>
    <row r="97" spans="1:15" ht="53.25" customHeight="1" x14ac:dyDescent="0.25">
      <c r="A97" s="1881" t="s">
        <v>196</v>
      </c>
      <c r="B97" s="1881"/>
      <c r="C97" s="1881"/>
      <c r="D97" s="1881"/>
      <c r="E97" s="1881"/>
      <c r="F97" s="1881"/>
      <c r="G97" s="1881"/>
      <c r="H97" s="1881"/>
      <c r="I97" s="1881"/>
      <c r="J97" s="1881"/>
      <c r="K97" s="1881"/>
      <c r="L97" s="1881"/>
      <c r="M97" s="525"/>
      <c r="N97" s="525"/>
      <c r="O97" s="39"/>
    </row>
    <row r="98" spans="1:15" ht="35.450000000000003" customHeight="1" x14ac:dyDescent="0.25">
      <c r="A98" s="1841" t="s">
        <v>53</v>
      </c>
      <c r="B98" s="1841"/>
      <c r="C98" s="1841"/>
      <c r="D98" s="1841"/>
      <c r="E98" s="1841"/>
      <c r="F98" s="1841"/>
      <c r="G98" s="1841"/>
      <c r="H98" s="1841"/>
      <c r="I98" s="1841"/>
      <c r="J98" s="1841"/>
      <c r="K98" s="1841"/>
      <c r="L98" s="1841"/>
      <c r="M98" s="39"/>
      <c r="N98" s="39"/>
      <c r="O98" s="39"/>
    </row>
    <row r="99" spans="1:15" ht="35.450000000000003" customHeight="1" x14ac:dyDescent="0.25">
      <c r="A99" s="1841" t="s">
        <v>96</v>
      </c>
      <c r="B99" s="1841"/>
      <c r="C99" s="1841"/>
      <c r="D99" s="1841"/>
      <c r="E99" s="1841"/>
      <c r="F99" s="1841"/>
      <c r="G99" s="1841"/>
      <c r="H99" s="1841"/>
      <c r="I99" s="1841"/>
      <c r="J99" s="1841"/>
      <c r="K99" s="1841"/>
      <c r="L99" s="1841"/>
      <c r="M99" s="39"/>
      <c r="N99" s="39"/>
      <c r="O99" s="39"/>
    </row>
    <row r="100" spans="1:15" ht="22.15" customHeight="1" x14ac:dyDescent="0.25">
      <c r="A100" s="1841" t="s">
        <v>39</v>
      </c>
      <c r="B100" s="1841"/>
      <c r="C100" s="1841"/>
      <c r="D100" s="1841"/>
      <c r="E100" s="1841"/>
      <c r="F100" s="1841"/>
      <c r="G100" s="1841"/>
      <c r="H100" s="1841"/>
      <c r="I100" s="1841"/>
      <c r="J100" s="1841"/>
      <c r="K100" s="1841"/>
      <c r="L100" s="1841"/>
      <c r="M100" s="39"/>
      <c r="N100" s="39"/>
      <c r="O100" s="39"/>
    </row>
    <row r="101" spans="1:15" ht="18.600000000000001" customHeight="1" x14ac:dyDescent="0.25">
      <c r="A101" s="1882" t="s">
        <v>18</v>
      </c>
      <c r="B101" s="1882"/>
      <c r="C101" s="1882"/>
      <c r="D101" s="1883"/>
      <c r="E101" s="1883"/>
      <c r="F101" s="1883"/>
      <c r="G101" s="1883"/>
      <c r="H101" s="1883"/>
      <c r="I101" s="1883"/>
      <c r="J101" s="1883"/>
      <c r="K101" s="1883"/>
      <c r="L101" s="1883"/>
      <c r="M101" s="56"/>
      <c r="N101" s="56"/>
      <c r="O101" s="56"/>
    </row>
    <row r="102" spans="1:15" ht="18.600000000000001" customHeight="1" x14ac:dyDescent="0.25">
      <c r="A102" s="1883" t="s">
        <v>19</v>
      </c>
      <c r="B102" s="1883"/>
      <c r="C102" s="1883"/>
      <c r="D102" s="1883"/>
      <c r="E102" s="1883"/>
      <c r="F102" s="1883"/>
      <c r="G102" s="1883"/>
      <c r="H102" s="1883"/>
      <c r="I102" s="1883"/>
      <c r="J102" s="1883"/>
      <c r="K102" s="1883"/>
      <c r="L102" s="1883"/>
      <c r="M102" s="56"/>
      <c r="N102" s="56"/>
      <c r="O102" s="56"/>
    </row>
    <row r="103" spans="1:15" ht="18.75" customHeight="1" x14ac:dyDescent="0.25">
      <c r="A103" s="1841" t="s">
        <v>97</v>
      </c>
      <c r="B103" s="1841"/>
      <c r="C103" s="1841"/>
      <c r="D103" s="1841"/>
      <c r="E103" s="1841"/>
      <c r="F103" s="1841"/>
      <c r="G103" s="1841"/>
      <c r="H103" s="1841"/>
      <c r="I103" s="1841"/>
      <c r="J103" s="1841"/>
      <c r="K103" s="1841"/>
      <c r="L103" s="1841"/>
      <c r="M103" s="39"/>
      <c r="N103" s="39"/>
      <c r="O103" s="39"/>
    </row>
    <row r="104" spans="1:15" ht="15.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5"/>
      <c r="L104" s="15"/>
      <c r="M104" s="5"/>
      <c r="N104" s="5"/>
      <c r="O104" s="5"/>
    </row>
    <row r="105" spans="1:15" ht="15.75" x14ac:dyDescent="0.25">
      <c r="A105" s="8"/>
      <c r="B105" s="8" t="s">
        <v>42</v>
      </c>
      <c r="C105" s="8"/>
      <c r="D105" s="7"/>
      <c r="E105" s="7"/>
      <c r="F105" s="7"/>
      <c r="G105" s="7"/>
      <c r="H105" s="7"/>
      <c r="I105" s="7"/>
      <c r="J105" s="7"/>
      <c r="K105" s="5"/>
      <c r="L105" s="5"/>
      <c r="M105" s="5"/>
      <c r="N105" s="5"/>
      <c r="O105" s="5"/>
    </row>
    <row r="106" spans="1:15" ht="15.75" x14ac:dyDescent="0.25">
      <c r="A106" s="8"/>
      <c r="B106" s="8" t="s">
        <v>43</v>
      </c>
      <c r="C106" s="8"/>
      <c r="D106" s="7"/>
      <c r="E106" s="7"/>
      <c r="F106" s="7"/>
      <c r="G106" s="7"/>
      <c r="H106" s="7"/>
      <c r="I106" s="7"/>
      <c r="J106" s="7"/>
      <c r="K106" s="5"/>
      <c r="L106" s="5"/>
      <c r="M106" s="5"/>
      <c r="N106" s="5"/>
      <c r="O106" s="5"/>
    </row>
    <row r="107" spans="1: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</sheetData>
  <mergeCells count="54">
    <mergeCell ref="I14:J14"/>
    <mergeCell ref="K14:L14"/>
    <mergeCell ref="A9:N9"/>
    <mergeCell ref="A10:N10"/>
    <mergeCell ref="A11:N11"/>
    <mergeCell ref="D14:F14"/>
    <mergeCell ref="G14:H14"/>
    <mergeCell ref="M14:N14"/>
    <mergeCell ref="AL23:AO23"/>
    <mergeCell ref="AC24:AC26"/>
    <mergeCell ref="S30:S33"/>
    <mergeCell ref="AC31:AC33"/>
    <mergeCell ref="T23:W23"/>
    <mergeCell ref="O23:S23"/>
    <mergeCell ref="Y23:AB23"/>
    <mergeCell ref="AD23:AG23"/>
    <mergeCell ref="AH23:AK23"/>
    <mergeCell ref="O85:O90"/>
    <mergeCell ref="A18:N18"/>
    <mergeCell ref="A19:N19"/>
    <mergeCell ref="A16:A17"/>
    <mergeCell ref="B16:B17"/>
    <mergeCell ref="C16:C17"/>
    <mergeCell ref="D16:F16"/>
    <mergeCell ref="G16:H16"/>
    <mergeCell ref="I16:J16"/>
    <mergeCell ref="K16:L16"/>
    <mergeCell ref="M16:N16"/>
    <mergeCell ref="A83:L83"/>
    <mergeCell ref="A48:L48"/>
    <mergeCell ref="O57:P57"/>
    <mergeCell ref="A58:N58"/>
    <mergeCell ref="A76:L76"/>
    <mergeCell ref="A78:L78"/>
    <mergeCell ref="A96:L96"/>
    <mergeCell ref="A92:L92"/>
    <mergeCell ref="A93:L93"/>
    <mergeCell ref="A94:L94"/>
    <mergeCell ref="A95:L95"/>
    <mergeCell ref="A84:L84"/>
    <mergeCell ref="B85:L85"/>
    <mergeCell ref="A91:L91"/>
    <mergeCell ref="B86:L86"/>
    <mergeCell ref="B87:L87"/>
    <mergeCell ref="B88:L88"/>
    <mergeCell ref="B89:L89"/>
    <mergeCell ref="B90:L90"/>
    <mergeCell ref="A103:L103"/>
    <mergeCell ref="A97:L97"/>
    <mergeCell ref="A98:L98"/>
    <mergeCell ref="A99:L99"/>
    <mergeCell ref="A100:L100"/>
    <mergeCell ref="A101:L101"/>
    <mergeCell ref="A102:L102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opLeftCell="A9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207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208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1847" t="s">
        <v>20</v>
      </c>
      <c r="B13" s="1847" t="s">
        <v>21</v>
      </c>
      <c r="C13" s="1969" t="s">
        <v>22</v>
      </c>
      <c r="D13" s="1787" t="s">
        <v>52</v>
      </c>
      <c r="E13" s="1788"/>
      <c r="F13" s="1789"/>
      <c r="G13" s="1790" t="s">
        <v>84</v>
      </c>
      <c r="H13" s="1790"/>
      <c r="I13" s="1791" t="s">
        <v>162</v>
      </c>
      <c r="J13" s="1792"/>
      <c r="K13" s="1790" t="s">
        <v>163</v>
      </c>
      <c r="L13" s="1792"/>
      <c r="M13" s="1791" t="s">
        <v>180</v>
      </c>
      <c r="N13" s="1792"/>
    </row>
    <row r="14" spans="1:14" ht="101.25" customHeight="1" thickBot="1" x14ac:dyDescent="0.25">
      <c r="A14" s="1848"/>
      <c r="B14" s="1848"/>
      <c r="C14" s="1970"/>
      <c r="D14" s="22" t="s">
        <v>27</v>
      </c>
      <c r="E14" s="23" t="s">
        <v>26</v>
      </c>
      <c r="F14" s="24" t="s">
        <v>181</v>
      </c>
      <c r="G14" s="333" t="s">
        <v>23</v>
      </c>
      <c r="H14" s="1095" t="s">
        <v>164</v>
      </c>
      <c r="I14" s="22" t="s">
        <v>23</v>
      </c>
      <c r="J14" s="24" t="s">
        <v>164</v>
      </c>
      <c r="K14" s="333" t="s">
        <v>23</v>
      </c>
      <c r="L14" s="24" t="s">
        <v>164</v>
      </c>
      <c r="M14" s="22" t="s">
        <v>23</v>
      </c>
      <c r="N14" s="24" t="s">
        <v>164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9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2"/>
      <c r="K17" s="1972"/>
      <c r="L17" s="1972"/>
      <c r="M17" s="1972"/>
      <c r="N17" s="1973"/>
    </row>
    <row r="18" spans="1:14" ht="58.15" customHeight="1" thickBot="1" x14ac:dyDescent="0.25">
      <c r="A18" s="524" t="s">
        <v>78</v>
      </c>
      <c r="B18" s="858" t="s">
        <v>87</v>
      </c>
      <c r="C18" s="401">
        <v>2</v>
      </c>
      <c r="D18" s="406">
        <v>2230</v>
      </c>
      <c r="E18" s="354">
        <v>3010</v>
      </c>
      <c r="F18" s="360">
        <v>1580</v>
      </c>
      <c r="G18" s="404">
        <v>1780</v>
      </c>
      <c r="H18" s="402">
        <v>1220</v>
      </c>
      <c r="I18" s="406">
        <v>2000</v>
      </c>
      <c r="J18" s="355">
        <v>1350</v>
      </c>
      <c r="K18" s="404">
        <v>2030</v>
      </c>
      <c r="L18" s="859">
        <v>1380</v>
      </c>
      <c r="M18" s="584">
        <v>2060</v>
      </c>
      <c r="N18" s="355">
        <v>1510</v>
      </c>
    </row>
    <row r="19" spans="1:14" ht="66" customHeight="1" thickBot="1" x14ac:dyDescent="0.25">
      <c r="A19" s="524" t="s">
        <v>44</v>
      </c>
      <c r="B19" s="223" t="s">
        <v>88</v>
      </c>
      <c r="C19" s="401">
        <v>2</v>
      </c>
      <c r="D19" s="406">
        <v>2440</v>
      </c>
      <c r="E19" s="354">
        <v>3290</v>
      </c>
      <c r="F19" s="360">
        <v>1580</v>
      </c>
      <c r="G19" s="404">
        <v>1950</v>
      </c>
      <c r="H19" s="402">
        <v>1220</v>
      </c>
      <c r="I19" s="406">
        <v>2190</v>
      </c>
      <c r="J19" s="355">
        <v>1350</v>
      </c>
      <c r="K19" s="404">
        <v>2220</v>
      </c>
      <c r="L19" s="859">
        <v>1380</v>
      </c>
      <c r="M19" s="584">
        <v>2300</v>
      </c>
      <c r="N19" s="355">
        <v>1510</v>
      </c>
    </row>
    <row r="20" spans="1:14" ht="56.45" customHeight="1" thickBot="1" x14ac:dyDescent="0.25">
      <c r="A20" s="524" t="s">
        <v>28</v>
      </c>
      <c r="B20" s="223" t="s">
        <v>59</v>
      </c>
      <c r="C20" s="401">
        <v>1</v>
      </c>
      <c r="D20" s="406"/>
      <c r="E20" s="354">
        <v>2730</v>
      </c>
      <c r="F20" s="360">
        <v>1580</v>
      </c>
      <c r="G20" s="404"/>
      <c r="H20" s="402">
        <v>1220</v>
      </c>
      <c r="I20" s="406"/>
      <c r="J20" s="355">
        <v>1350</v>
      </c>
      <c r="K20" s="404"/>
      <c r="L20" s="859">
        <v>1380</v>
      </c>
      <c r="M20" s="865"/>
      <c r="N20" s="355">
        <v>1510</v>
      </c>
    </row>
    <row r="21" spans="1:14" ht="44.45" customHeight="1" thickBot="1" x14ac:dyDescent="0.25">
      <c r="A21" s="524" t="s">
        <v>29</v>
      </c>
      <c r="B21" s="223" t="s">
        <v>60</v>
      </c>
      <c r="C21" s="401">
        <v>1</v>
      </c>
      <c r="D21" s="867"/>
      <c r="E21" s="354">
        <v>2980</v>
      </c>
      <c r="F21" s="360">
        <v>1580</v>
      </c>
      <c r="G21" s="404"/>
      <c r="H21" s="402">
        <v>1220</v>
      </c>
      <c r="I21" s="406"/>
      <c r="J21" s="355">
        <v>1350</v>
      </c>
      <c r="K21" s="404"/>
      <c r="L21" s="859">
        <v>1380</v>
      </c>
      <c r="M21" s="865"/>
      <c r="N21" s="355">
        <v>1510</v>
      </c>
    </row>
    <row r="22" spans="1:14" ht="63.75" customHeight="1" thickBot="1" x14ac:dyDescent="0.25">
      <c r="A22" s="1072" t="s">
        <v>133</v>
      </c>
      <c r="B22" s="585" t="s">
        <v>134</v>
      </c>
      <c r="C22" s="859">
        <v>1</v>
      </c>
      <c r="D22" s="407"/>
      <c r="E22" s="361">
        <v>3300</v>
      </c>
      <c r="F22" s="360">
        <v>1580</v>
      </c>
      <c r="G22" s="409"/>
      <c r="H22" s="402">
        <v>1220</v>
      </c>
      <c r="I22" s="406"/>
      <c r="J22" s="355">
        <v>1350</v>
      </c>
      <c r="K22" s="404"/>
      <c r="L22" s="859">
        <v>1380</v>
      </c>
      <c r="M22" s="865"/>
      <c r="N22" s="355">
        <v>1510</v>
      </c>
    </row>
    <row r="23" spans="1:14" ht="93.75" customHeight="1" thickBot="1" x14ac:dyDescent="0.25">
      <c r="A23" s="524" t="s">
        <v>202</v>
      </c>
      <c r="B23" s="585" t="s">
        <v>61</v>
      </c>
      <c r="C23" s="402">
        <v>1</v>
      </c>
      <c r="D23" s="406"/>
      <c r="E23" s="354">
        <v>2440</v>
      </c>
      <c r="F23" s="360"/>
      <c r="G23" s="404"/>
      <c r="H23" s="402"/>
      <c r="I23" s="406"/>
      <c r="J23" s="355"/>
      <c r="K23" s="404"/>
      <c r="L23" s="859"/>
      <c r="M23" s="584"/>
      <c r="N23" s="355"/>
    </row>
    <row r="24" spans="1:14" ht="21" customHeight="1" thickBot="1" x14ac:dyDescent="0.3">
      <c r="A24" s="1889" t="s">
        <v>54</v>
      </c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1"/>
      <c r="M24" s="696"/>
      <c r="N24" s="697"/>
    </row>
    <row r="25" spans="1:14" ht="66.599999999999994" customHeight="1" thickBot="1" x14ac:dyDescent="0.3">
      <c r="A25" s="524" t="s">
        <v>79</v>
      </c>
      <c r="B25" s="223" t="s">
        <v>166</v>
      </c>
      <c r="C25" s="871">
        <v>2</v>
      </c>
      <c r="D25" s="872">
        <v>2930</v>
      </c>
      <c r="E25" s="400">
        <v>4100</v>
      </c>
      <c r="F25" s="360">
        <v>1580</v>
      </c>
      <c r="G25" s="404">
        <v>2340</v>
      </c>
      <c r="H25" s="402">
        <v>1220</v>
      </c>
      <c r="I25" s="872">
        <v>2610</v>
      </c>
      <c r="J25" s="355">
        <v>1350</v>
      </c>
      <c r="K25" s="410">
        <v>2650</v>
      </c>
      <c r="L25" s="859">
        <v>1380</v>
      </c>
      <c r="M25" s="584">
        <v>2730</v>
      </c>
      <c r="N25" s="355">
        <v>1510</v>
      </c>
    </row>
    <row r="26" spans="1:14" ht="64.150000000000006" customHeight="1" thickBot="1" x14ac:dyDescent="0.25">
      <c r="A26" s="524" t="s">
        <v>137</v>
      </c>
      <c r="B26" s="585" t="s">
        <v>172</v>
      </c>
      <c r="C26" s="874">
        <v>2</v>
      </c>
      <c r="D26" s="1108">
        <v>3390</v>
      </c>
      <c r="E26" s="1109">
        <v>4750</v>
      </c>
      <c r="F26" s="360">
        <v>1580</v>
      </c>
      <c r="G26" s="404">
        <v>2490</v>
      </c>
      <c r="H26" s="402">
        <v>1220</v>
      </c>
      <c r="I26" s="872">
        <v>2780</v>
      </c>
      <c r="J26" s="355">
        <v>1350</v>
      </c>
      <c r="K26" s="410">
        <v>2820</v>
      </c>
      <c r="L26" s="859">
        <v>1380</v>
      </c>
      <c r="M26" s="584">
        <v>2910</v>
      </c>
      <c r="N26" s="355">
        <v>1510</v>
      </c>
    </row>
    <row r="27" spans="1:14" ht="21" customHeight="1" thickBot="1" x14ac:dyDescent="0.3">
      <c r="A27" s="1892" t="s">
        <v>80</v>
      </c>
      <c r="B27" s="1893"/>
      <c r="C27" s="1893"/>
      <c r="D27" s="1893"/>
      <c r="E27" s="1893"/>
      <c r="F27" s="1893"/>
      <c r="G27" s="1893"/>
      <c r="H27" s="1893"/>
      <c r="I27" s="1893"/>
      <c r="J27" s="1893"/>
      <c r="K27" s="1893"/>
      <c r="L27" s="1893"/>
      <c r="M27" s="1893"/>
      <c r="N27" s="1894"/>
    </row>
    <row r="28" spans="1:14" ht="67.5" customHeight="1" thickBot="1" x14ac:dyDescent="0.25">
      <c r="A28" s="876" t="s">
        <v>24</v>
      </c>
      <c r="B28" s="585" t="s">
        <v>173</v>
      </c>
      <c r="C28" s="408">
        <v>2</v>
      </c>
      <c r="D28" s="1113">
        <v>4380</v>
      </c>
      <c r="E28" s="1114">
        <v>6130</v>
      </c>
      <c r="F28" s="1115">
        <v>2410</v>
      </c>
      <c r="G28" s="404">
        <v>3230</v>
      </c>
      <c r="H28" s="402">
        <v>1380</v>
      </c>
      <c r="I28" s="406">
        <v>3580</v>
      </c>
      <c r="J28" s="360">
        <v>1520</v>
      </c>
      <c r="K28" s="404">
        <v>3630</v>
      </c>
      <c r="L28" s="402">
        <v>1550</v>
      </c>
      <c r="M28" s="581">
        <v>3780</v>
      </c>
      <c r="N28" s="1073">
        <v>1540</v>
      </c>
    </row>
    <row r="29" spans="1:14" ht="65.25" customHeight="1" thickBot="1" x14ac:dyDescent="0.25">
      <c r="A29" s="877" t="s">
        <v>14</v>
      </c>
      <c r="B29" s="585" t="s">
        <v>174</v>
      </c>
      <c r="C29" s="408">
        <v>2</v>
      </c>
      <c r="D29" s="1113">
        <v>4800</v>
      </c>
      <c r="E29" s="1114">
        <v>6720</v>
      </c>
      <c r="F29" s="1115">
        <v>2640</v>
      </c>
      <c r="G29" s="404">
        <v>3550</v>
      </c>
      <c r="H29" s="402">
        <v>1560</v>
      </c>
      <c r="I29" s="406">
        <v>3920</v>
      </c>
      <c r="J29" s="360">
        <v>1700</v>
      </c>
      <c r="K29" s="404">
        <v>3980</v>
      </c>
      <c r="L29" s="402">
        <v>1730</v>
      </c>
      <c r="M29" s="581">
        <v>4150</v>
      </c>
      <c r="N29" s="1073">
        <v>1730</v>
      </c>
    </row>
    <row r="30" spans="1:14" ht="66.75" customHeight="1" thickBot="1" x14ac:dyDescent="0.25">
      <c r="A30" s="879" t="s">
        <v>145</v>
      </c>
      <c r="B30" s="585" t="s">
        <v>175</v>
      </c>
      <c r="C30" s="880">
        <v>2</v>
      </c>
      <c r="D30" s="1116">
        <v>5160</v>
      </c>
      <c r="E30" s="1117">
        <v>7220</v>
      </c>
      <c r="F30" s="1118">
        <v>2840</v>
      </c>
      <c r="G30" s="405">
        <v>3830</v>
      </c>
      <c r="H30" s="403">
        <v>1710</v>
      </c>
      <c r="I30" s="407">
        <v>4230</v>
      </c>
      <c r="J30" s="362">
        <v>1870</v>
      </c>
      <c r="K30" s="405">
        <v>4280</v>
      </c>
      <c r="L30" s="403">
        <v>1900</v>
      </c>
      <c r="M30" s="581">
        <v>4480</v>
      </c>
      <c r="N30" s="1073">
        <v>1890</v>
      </c>
    </row>
    <row r="31" spans="1:14" ht="66" customHeight="1" thickBot="1" x14ac:dyDescent="0.25">
      <c r="A31" s="879" t="s">
        <v>146</v>
      </c>
      <c r="B31" s="585" t="s">
        <v>175</v>
      </c>
      <c r="C31" s="880">
        <v>2</v>
      </c>
      <c r="D31" s="407">
        <v>6920</v>
      </c>
      <c r="E31" s="361">
        <v>9690</v>
      </c>
      <c r="F31" s="362">
        <v>3810</v>
      </c>
      <c r="G31" s="405">
        <v>5570</v>
      </c>
      <c r="H31" s="403">
        <v>2660</v>
      </c>
      <c r="I31" s="407">
        <v>6120</v>
      </c>
      <c r="J31" s="362">
        <v>2870</v>
      </c>
      <c r="K31" s="405">
        <v>6200</v>
      </c>
      <c r="L31" s="403">
        <v>2910</v>
      </c>
      <c r="M31" s="587">
        <v>6520</v>
      </c>
      <c r="N31" s="881">
        <v>2940</v>
      </c>
    </row>
    <row r="32" spans="1:14" ht="23.25" customHeight="1" x14ac:dyDescent="0.3">
      <c r="A32" s="219" t="s">
        <v>82</v>
      </c>
      <c r="B32" s="220"/>
      <c r="C32" s="220"/>
      <c r="D32" s="220"/>
      <c r="E32" s="22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9.899999999999999" customHeight="1" x14ac:dyDescent="0.25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45" customHeight="1" x14ac:dyDescent="0.25">
      <c r="A34" s="1807" t="s">
        <v>81</v>
      </c>
      <c r="B34" s="1807"/>
      <c r="C34" s="1807"/>
      <c r="D34" s="1807"/>
      <c r="E34" s="1807"/>
      <c r="F34" s="1807"/>
      <c r="G34" s="1807"/>
      <c r="H34" s="1807"/>
      <c r="I34" s="1807"/>
      <c r="J34" s="1807"/>
      <c r="K34" s="1807"/>
      <c r="L34" s="1807"/>
      <c r="M34" s="27"/>
      <c r="N34" s="27"/>
    </row>
    <row r="35" spans="1:14" ht="23.2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.7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1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45" customHeight="1" x14ac:dyDescent="0.2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9.5" customHeight="1" x14ac:dyDescent="0.25">
      <c r="A39" s="1808" t="s">
        <v>83</v>
      </c>
      <c r="B39" s="1807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27"/>
      <c r="N39" s="27"/>
    </row>
    <row r="40" spans="1:14" ht="33" customHeight="1" x14ac:dyDescent="0.25">
      <c r="A40" s="1832" t="s">
        <v>55</v>
      </c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</row>
    <row r="41" spans="1:14" ht="49.5" customHeight="1" x14ac:dyDescent="0.25">
      <c r="A41" s="1841" t="s">
        <v>147</v>
      </c>
      <c r="B41" s="1841"/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</row>
    <row r="42" spans="1:14" ht="19.5" customHeight="1" x14ac:dyDescent="0.25">
      <c r="A42" s="1841" t="s">
        <v>50</v>
      </c>
      <c r="B42" s="1841"/>
      <c r="C42" s="1841"/>
      <c r="D42" s="1841"/>
      <c r="E42" s="1841"/>
      <c r="F42" s="1841"/>
      <c r="G42" s="1841"/>
      <c r="H42" s="1841"/>
      <c r="I42" s="1841"/>
      <c r="J42" s="1841"/>
      <c r="K42" s="1841"/>
      <c r="L42" s="1841"/>
      <c r="M42" s="1841"/>
      <c r="N42" s="1841"/>
    </row>
    <row r="43" spans="1:14" ht="48" customHeight="1" thickBot="1" x14ac:dyDescent="0.3">
      <c r="A43" s="1841" t="s">
        <v>148</v>
      </c>
      <c r="B43" s="1841"/>
      <c r="C43" s="1841"/>
      <c r="D43" s="1841"/>
      <c r="E43" s="1841"/>
      <c r="F43" s="1841"/>
      <c r="G43" s="1841"/>
      <c r="H43" s="1841"/>
      <c r="I43" s="1841"/>
      <c r="J43" s="1841"/>
      <c r="K43" s="1841"/>
      <c r="L43" s="1841"/>
      <c r="M43" s="1841"/>
      <c r="N43" s="1841"/>
    </row>
    <row r="44" spans="1:14" ht="47.25" customHeight="1" thickBot="1" x14ac:dyDescent="0.25">
      <c r="A44" s="1847" t="s">
        <v>20</v>
      </c>
      <c r="B44" s="1790" t="s">
        <v>21</v>
      </c>
      <c r="C44" s="1847" t="s">
        <v>22</v>
      </c>
      <c r="D44" s="1790" t="s">
        <v>52</v>
      </c>
      <c r="E44" s="1790"/>
      <c r="F44" s="1790"/>
      <c r="G44" s="1791" t="s">
        <v>84</v>
      </c>
      <c r="H44" s="1792"/>
      <c r="I44" s="1790" t="s">
        <v>162</v>
      </c>
      <c r="J44" s="1790"/>
      <c r="K44" s="1791" t="s">
        <v>163</v>
      </c>
      <c r="L44" s="1792"/>
      <c r="M44" s="1793" t="s">
        <v>180</v>
      </c>
      <c r="N44" s="1792"/>
    </row>
    <row r="45" spans="1:14" ht="57.6" customHeight="1" thickBot="1" x14ac:dyDescent="0.25">
      <c r="A45" s="1848"/>
      <c r="B45" s="1845"/>
      <c r="C45" s="1848"/>
      <c r="D45" s="333" t="s">
        <v>27</v>
      </c>
      <c r="E45" s="23" t="s">
        <v>26</v>
      </c>
      <c r="F45" s="1095" t="s">
        <v>129</v>
      </c>
      <c r="G45" s="22" t="s">
        <v>23</v>
      </c>
      <c r="H45" s="24" t="s">
        <v>129</v>
      </c>
      <c r="I45" s="333" t="s">
        <v>23</v>
      </c>
      <c r="J45" s="1095" t="s">
        <v>129</v>
      </c>
      <c r="K45" s="22" t="s">
        <v>23</v>
      </c>
      <c r="L45" s="24" t="s">
        <v>129</v>
      </c>
      <c r="M45" s="22" t="s">
        <v>23</v>
      </c>
      <c r="N45" s="24" t="s">
        <v>129</v>
      </c>
    </row>
    <row r="46" spans="1:14" ht="33" customHeight="1" thickBot="1" x14ac:dyDescent="0.25">
      <c r="A46" s="1827" t="s">
        <v>92</v>
      </c>
      <c r="B46" s="1828"/>
      <c r="C46" s="1828"/>
      <c r="D46" s="1828"/>
      <c r="E46" s="1828"/>
      <c r="F46" s="1828"/>
      <c r="G46" s="1828"/>
      <c r="H46" s="1828"/>
      <c r="I46" s="1828"/>
      <c r="J46" s="1828"/>
      <c r="K46" s="1828"/>
      <c r="L46" s="1828"/>
      <c r="M46" s="1828"/>
      <c r="N46" s="1829"/>
    </row>
    <row r="47" spans="1:14" ht="21" customHeight="1" thickBot="1" x14ac:dyDescent="0.25">
      <c r="A47" s="1800" t="s">
        <v>30</v>
      </c>
      <c r="B47" s="1801"/>
      <c r="C47" s="1801"/>
      <c r="D47" s="1801"/>
      <c r="E47" s="1801"/>
      <c r="F47" s="1801"/>
      <c r="G47" s="1801"/>
      <c r="H47" s="1801"/>
      <c r="I47" s="1801"/>
      <c r="J47" s="1801"/>
      <c r="K47" s="1801"/>
      <c r="L47" s="1801"/>
      <c r="M47" s="1801"/>
      <c r="N47" s="1802"/>
    </row>
    <row r="48" spans="1:14" ht="71.45" customHeight="1" x14ac:dyDescent="0.2">
      <c r="A48" s="581" t="s">
        <v>46</v>
      </c>
      <c r="B48" s="549" t="s">
        <v>89</v>
      </c>
      <c r="C48" s="574">
        <v>2</v>
      </c>
      <c r="D48" s="326">
        <v>3190</v>
      </c>
      <c r="E48" s="327">
        <v>4310</v>
      </c>
      <c r="F48" s="297">
        <v>2540</v>
      </c>
      <c r="G48" s="722">
        <v>2590</v>
      </c>
      <c r="H48" s="755">
        <v>2030</v>
      </c>
      <c r="I48" s="295">
        <v>2810</v>
      </c>
      <c r="J48" s="297">
        <v>2160</v>
      </c>
      <c r="K48" s="722">
        <v>2840</v>
      </c>
      <c r="L48" s="755">
        <v>2190</v>
      </c>
      <c r="M48" s="295">
        <v>3020</v>
      </c>
      <c r="N48" s="297">
        <v>2350</v>
      </c>
    </row>
    <row r="49" spans="1:14" ht="16.899999999999999" hidden="1" customHeight="1" thickBot="1" x14ac:dyDescent="0.25">
      <c r="A49" s="774"/>
      <c r="B49" s="549" t="s">
        <v>35</v>
      </c>
      <c r="C49" s="574"/>
      <c r="D49" s="1074">
        <v>2670</v>
      </c>
      <c r="E49" s="1048"/>
      <c r="F49" s="1075"/>
      <c r="G49" s="1076"/>
      <c r="H49" s="1077"/>
      <c r="I49" s="1074"/>
      <c r="J49" s="1075"/>
      <c r="K49" s="1076"/>
      <c r="L49" s="1077"/>
      <c r="M49" s="1074"/>
      <c r="N49" s="1078"/>
    </row>
    <row r="50" spans="1:14" ht="63" customHeight="1" x14ac:dyDescent="0.2">
      <c r="A50" s="581" t="s">
        <v>44</v>
      </c>
      <c r="B50" s="549" t="s">
        <v>88</v>
      </c>
      <c r="C50" s="574">
        <v>2</v>
      </c>
      <c r="D50" s="295">
        <v>3400</v>
      </c>
      <c r="E50" s="296">
        <v>4590</v>
      </c>
      <c r="F50" s="297">
        <v>2540</v>
      </c>
      <c r="G50" s="722">
        <v>2760</v>
      </c>
      <c r="H50" s="755">
        <v>2030</v>
      </c>
      <c r="I50" s="295">
        <v>3000</v>
      </c>
      <c r="J50" s="297">
        <v>2160</v>
      </c>
      <c r="K50" s="722">
        <v>3030</v>
      </c>
      <c r="L50" s="755">
        <v>2190</v>
      </c>
      <c r="M50" s="295">
        <v>3210</v>
      </c>
      <c r="N50" s="297">
        <v>2350</v>
      </c>
    </row>
    <row r="51" spans="1:14" ht="69" customHeight="1" x14ac:dyDescent="0.2">
      <c r="A51" s="775" t="s">
        <v>41</v>
      </c>
      <c r="B51" s="549" t="s">
        <v>219</v>
      </c>
      <c r="C51" s="574">
        <v>2</v>
      </c>
      <c r="D51" s="295">
        <v>6800</v>
      </c>
      <c r="E51" s="296"/>
      <c r="F51" s="297">
        <v>2540</v>
      </c>
      <c r="G51" s="722">
        <v>2760</v>
      </c>
      <c r="H51" s="755">
        <v>2030</v>
      </c>
      <c r="I51" s="295">
        <v>3000</v>
      </c>
      <c r="J51" s="297">
        <v>2160</v>
      </c>
      <c r="K51" s="722">
        <v>3030</v>
      </c>
      <c r="L51" s="755">
        <v>2190</v>
      </c>
      <c r="M51" s="295">
        <v>3210</v>
      </c>
      <c r="N51" s="297">
        <v>2350</v>
      </c>
    </row>
    <row r="52" spans="1:14" ht="54.6" customHeight="1" x14ac:dyDescent="0.2">
      <c r="A52" s="581" t="s">
        <v>31</v>
      </c>
      <c r="B52" s="549" t="s">
        <v>90</v>
      </c>
      <c r="C52" s="574">
        <v>1</v>
      </c>
      <c r="D52" s="582"/>
      <c r="E52" s="327">
        <v>3690</v>
      </c>
      <c r="F52" s="297">
        <v>2540</v>
      </c>
      <c r="G52" s="722"/>
      <c r="H52" s="755">
        <v>2030</v>
      </c>
      <c r="I52" s="295"/>
      <c r="J52" s="297">
        <v>2160</v>
      </c>
      <c r="K52" s="722"/>
      <c r="L52" s="755">
        <v>2190</v>
      </c>
      <c r="M52" s="295"/>
      <c r="N52" s="297">
        <v>2350</v>
      </c>
    </row>
    <row r="53" spans="1:14" ht="47.25" customHeight="1" x14ac:dyDescent="0.2">
      <c r="A53" s="775" t="s">
        <v>29</v>
      </c>
      <c r="B53" s="549" t="s">
        <v>68</v>
      </c>
      <c r="C53" s="574">
        <v>1</v>
      </c>
      <c r="D53" s="326"/>
      <c r="E53" s="327">
        <v>3940</v>
      </c>
      <c r="F53" s="297">
        <v>2540</v>
      </c>
      <c r="G53" s="722"/>
      <c r="H53" s="755">
        <v>2030</v>
      </c>
      <c r="I53" s="295"/>
      <c r="J53" s="297">
        <v>2160</v>
      </c>
      <c r="K53" s="722"/>
      <c r="L53" s="755">
        <v>2190</v>
      </c>
      <c r="M53" s="295"/>
      <c r="N53" s="297">
        <v>2350</v>
      </c>
    </row>
    <row r="54" spans="1:14" ht="66" customHeight="1" x14ac:dyDescent="0.2">
      <c r="A54" s="775" t="s">
        <v>165</v>
      </c>
      <c r="B54" s="549" t="s">
        <v>134</v>
      </c>
      <c r="C54" s="574">
        <v>1</v>
      </c>
      <c r="D54" s="326"/>
      <c r="E54" s="327">
        <v>4260</v>
      </c>
      <c r="F54" s="297">
        <v>2540</v>
      </c>
      <c r="G54" s="722"/>
      <c r="H54" s="755">
        <v>2030</v>
      </c>
      <c r="I54" s="295"/>
      <c r="J54" s="297">
        <v>2160</v>
      </c>
      <c r="K54" s="722"/>
      <c r="L54" s="755">
        <v>2190</v>
      </c>
      <c r="M54" s="295"/>
      <c r="N54" s="297">
        <v>2350</v>
      </c>
    </row>
    <row r="55" spans="1:14" ht="93" customHeight="1" thickBot="1" x14ac:dyDescent="0.25">
      <c r="A55" s="883" t="s">
        <v>202</v>
      </c>
      <c r="B55" s="884" t="s">
        <v>61</v>
      </c>
      <c r="C55" s="885">
        <v>1</v>
      </c>
      <c r="D55" s="886"/>
      <c r="E55" s="597">
        <v>3400</v>
      </c>
      <c r="F55" s="387"/>
      <c r="G55" s="887"/>
      <c r="H55" s="888"/>
      <c r="I55" s="301"/>
      <c r="J55" s="387"/>
      <c r="K55" s="887"/>
      <c r="L55" s="888"/>
      <c r="M55" s="301"/>
      <c r="N55" s="387"/>
    </row>
    <row r="56" spans="1:14" ht="24" customHeight="1" thickBot="1" x14ac:dyDescent="0.25">
      <c r="A56" s="1878" t="s">
        <v>54</v>
      </c>
      <c r="B56" s="1879"/>
      <c r="C56" s="1879"/>
      <c r="D56" s="1879"/>
      <c r="E56" s="1879"/>
      <c r="F56" s="1879"/>
      <c r="G56" s="1879"/>
      <c r="H56" s="1879"/>
      <c r="I56" s="1879"/>
      <c r="J56" s="1879"/>
      <c r="K56" s="1879"/>
      <c r="L56" s="1879"/>
      <c r="M56" s="777"/>
      <c r="N56" s="778"/>
    </row>
    <row r="57" spans="1:14" ht="55.15" customHeight="1" x14ac:dyDescent="0.2">
      <c r="A57" s="581" t="s">
        <v>51</v>
      </c>
      <c r="B57" s="549" t="s">
        <v>166</v>
      </c>
      <c r="C57" s="787">
        <v>2</v>
      </c>
      <c r="D57" s="581">
        <v>3890</v>
      </c>
      <c r="E57" s="567">
        <v>5440</v>
      </c>
      <c r="F57" s="297">
        <v>2540</v>
      </c>
      <c r="G57" s="722">
        <v>3150</v>
      </c>
      <c r="H57" s="755">
        <v>2030</v>
      </c>
      <c r="I57" s="295">
        <v>3420</v>
      </c>
      <c r="J57" s="297">
        <v>2160</v>
      </c>
      <c r="K57" s="722">
        <v>3460</v>
      </c>
      <c r="L57" s="755">
        <v>2190</v>
      </c>
      <c r="M57" s="295">
        <v>3690</v>
      </c>
      <c r="N57" s="297">
        <v>2350</v>
      </c>
    </row>
    <row r="58" spans="1:14" ht="66.75" customHeight="1" thickBot="1" x14ac:dyDescent="0.25">
      <c r="A58" s="587" t="s">
        <v>136</v>
      </c>
      <c r="B58" s="596" t="s">
        <v>167</v>
      </c>
      <c r="C58" s="897">
        <v>2</v>
      </c>
      <c r="D58" s="1103">
        <v>4350</v>
      </c>
      <c r="E58" s="1104">
        <v>6100</v>
      </c>
      <c r="F58" s="297">
        <v>2540</v>
      </c>
      <c r="G58" s="887">
        <v>3300</v>
      </c>
      <c r="H58" s="755">
        <v>2030</v>
      </c>
      <c r="I58" s="301">
        <v>3590</v>
      </c>
      <c r="J58" s="297">
        <v>2160</v>
      </c>
      <c r="K58" s="887">
        <v>3630</v>
      </c>
      <c r="L58" s="755">
        <v>2190</v>
      </c>
      <c r="M58" s="301">
        <v>3870</v>
      </c>
      <c r="N58" s="297">
        <v>2350</v>
      </c>
    </row>
    <row r="59" spans="1:14" ht="28.15" customHeight="1" thickBot="1" x14ac:dyDescent="0.25">
      <c r="A59" s="1819" t="s">
        <v>95</v>
      </c>
      <c r="B59" s="1820"/>
      <c r="C59" s="1820"/>
      <c r="D59" s="1820"/>
      <c r="E59" s="1820"/>
      <c r="F59" s="1820"/>
      <c r="G59" s="1820"/>
      <c r="H59" s="1820"/>
      <c r="I59" s="1820"/>
      <c r="J59" s="1820"/>
      <c r="K59" s="1820"/>
      <c r="L59" s="1820"/>
      <c r="M59" s="1820"/>
      <c r="N59" s="1821"/>
    </row>
    <row r="60" spans="1:14" ht="22.9" hidden="1" customHeight="1" thickBot="1" x14ac:dyDescent="0.25">
      <c r="A60" s="898"/>
      <c r="B60" s="898"/>
      <c r="C60" s="898"/>
      <c r="D60" s="899">
        <v>3200</v>
      </c>
      <c r="E60" s="899"/>
      <c r="F60" s="899"/>
      <c r="G60" s="899"/>
      <c r="H60" s="899"/>
      <c r="I60" s="899"/>
      <c r="J60" s="899"/>
      <c r="K60" s="899">
        <v>3520</v>
      </c>
      <c r="L60" s="314"/>
      <c r="M60" s="314"/>
      <c r="N60" s="314"/>
    </row>
    <row r="61" spans="1:14" ht="62.25" customHeight="1" x14ac:dyDescent="0.2">
      <c r="A61" s="581" t="s">
        <v>15</v>
      </c>
      <c r="B61" s="549" t="s">
        <v>168</v>
      </c>
      <c r="C61" s="836">
        <v>2</v>
      </c>
      <c r="D61" s="1105">
        <v>5340</v>
      </c>
      <c r="E61" s="1106">
        <v>7480</v>
      </c>
      <c r="F61" s="1107">
        <v>2940</v>
      </c>
      <c r="G61" s="906">
        <v>4040</v>
      </c>
      <c r="H61" s="907">
        <v>2190</v>
      </c>
      <c r="I61" s="326">
        <v>4390</v>
      </c>
      <c r="J61" s="328">
        <v>2330</v>
      </c>
      <c r="K61" s="906">
        <v>4440</v>
      </c>
      <c r="L61" s="907">
        <v>2360</v>
      </c>
      <c r="M61" s="326">
        <v>4740</v>
      </c>
      <c r="N61" s="328">
        <v>2470</v>
      </c>
    </row>
    <row r="62" spans="1:14" ht="63.75" customHeight="1" x14ac:dyDescent="0.2">
      <c r="A62" s="326" t="s">
        <v>14</v>
      </c>
      <c r="B62" s="549" t="s">
        <v>169</v>
      </c>
      <c r="C62" s="836">
        <v>2</v>
      </c>
      <c r="D62" s="1105">
        <v>5760</v>
      </c>
      <c r="E62" s="1106">
        <v>8060</v>
      </c>
      <c r="F62" s="1107">
        <v>3170</v>
      </c>
      <c r="G62" s="906">
        <v>4360</v>
      </c>
      <c r="H62" s="907">
        <v>2370</v>
      </c>
      <c r="I62" s="326">
        <v>4730</v>
      </c>
      <c r="J62" s="328">
        <v>2510</v>
      </c>
      <c r="K62" s="906">
        <v>4790</v>
      </c>
      <c r="L62" s="907">
        <v>2540</v>
      </c>
      <c r="M62" s="326">
        <v>5110</v>
      </c>
      <c r="N62" s="328">
        <v>2660</v>
      </c>
    </row>
    <row r="63" spans="1:14" ht="71.25" customHeight="1" x14ac:dyDescent="0.2">
      <c r="A63" s="581" t="s">
        <v>145</v>
      </c>
      <c r="B63" s="549" t="s">
        <v>170</v>
      </c>
      <c r="C63" s="836">
        <v>2</v>
      </c>
      <c r="D63" s="1105">
        <v>6120</v>
      </c>
      <c r="E63" s="1106">
        <v>8570</v>
      </c>
      <c r="F63" s="1107">
        <v>3370</v>
      </c>
      <c r="G63" s="906">
        <v>4640</v>
      </c>
      <c r="H63" s="907">
        <v>2520</v>
      </c>
      <c r="I63" s="326">
        <v>5040</v>
      </c>
      <c r="J63" s="328">
        <v>2680</v>
      </c>
      <c r="K63" s="906">
        <v>5090</v>
      </c>
      <c r="L63" s="907">
        <v>2710</v>
      </c>
      <c r="M63" s="326">
        <v>5440</v>
      </c>
      <c r="N63" s="328">
        <v>2830</v>
      </c>
    </row>
    <row r="64" spans="1:14" ht="55.15" customHeight="1" thickBot="1" x14ac:dyDescent="0.25">
      <c r="A64" s="587" t="s">
        <v>146</v>
      </c>
      <c r="B64" s="596" t="s">
        <v>171</v>
      </c>
      <c r="C64" s="908">
        <v>2</v>
      </c>
      <c r="D64" s="329">
        <v>7880</v>
      </c>
      <c r="E64" s="597">
        <v>11030</v>
      </c>
      <c r="F64" s="909">
        <v>4330</v>
      </c>
      <c r="G64" s="910">
        <v>6380</v>
      </c>
      <c r="H64" s="911">
        <v>3470</v>
      </c>
      <c r="I64" s="329">
        <v>6930</v>
      </c>
      <c r="J64" s="909">
        <v>3680</v>
      </c>
      <c r="K64" s="910">
        <v>7010</v>
      </c>
      <c r="L64" s="911">
        <v>3720</v>
      </c>
      <c r="M64" s="329">
        <v>7480</v>
      </c>
      <c r="N64" s="909">
        <v>3900</v>
      </c>
    </row>
    <row r="65" spans="1:14" ht="34.9" customHeight="1" x14ac:dyDescent="0.25">
      <c r="A65" s="1869" t="s">
        <v>93</v>
      </c>
      <c r="B65" s="1870"/>
      <c r="C65" s="1870"/>
      <c r="D65" s="1870"/>
      <c r="E65" s="1870"/>
      <c r="F65" s="1870"/>
      <c r="G65" s="1870"/>
      <c r="H65" s="1870"/>
      <c r="I65" s="1870"/>
      <c r="J65" s="1870"/>
      <c r="K65" s="1870"/>
      <c r="L65" s="1870"/>
      <c r="M65" s="79"/>
      <c r="N65" s="79"/>
    </row>
    <row r="66" spans="1:14" ht="19.899999999999999" customHeight="1" x14ac:dyDescent="0.25">
      <c r="A66" s="16" t="s">
        <v>12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9.899999999999999" customHeight="1" x14ac:dyDescent="0.25">
      <c r="A67" s="1807" t="s">
        <v>81</v>
      </c>
      <c r="B67" s="1807"/>
      <c r="C67" s="1807"/>
      <c r="D67" s="1807"/>
      <c r="E67" s="1807"/>
      <c r="F67" s="1807"/>
      <c r="G67" s="1807"/>
      <c r="H67" s="1807"/>
      <c r="I67" s="1807"/>
      <c r="J67" s="1807"/>
      <c r="K67" s="1807"/>
      <c r="L67" s="1807"/>
      <c r="M67" s="27"/>
      <c r="N67" s="27"/>
    </row>
    <row r="68" spans="1:14" ht="17.45" customHeight="1" x14ac:dyDescent="0.25">
      <c r="A68" s="27" t="s">
        <v>36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20.45" customHeight="1" x14ac:dyDescent="0.25">
      <c r="A69" s="16" t="s">
        <v>10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9.149999999999999" customHeight="1" x14ac:dyDescent="0.25">
      <c r="A70" s="16" t="s">
        <v>11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8.600000000000001" customHeight="1" x14ac:dyDescent="0.25">
      <c r="A71" s="16" t="s">
        <v>49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21" customHeight="1" x14ac:dyDescent="0.25">
      <c r="A72" s="1808" t="s">
        <v>83</v>
      </c>
      <c r="B72" s="1807"/>
      <c r="C72" s="1807"/>
      <c r="D72" s="1807"/>
      <c r="E72" s="1807"/>
      <c r="F72" s="1807"/>
      <c r="G72" s="1807"/>
      <c r="H72" s="1807"/>
      <c r="I72" s="1807"/>
      <c r="J72" s="1807"/>
      <c r="K72" s="1807"/>
      <c r="L72" s="1807"/>
      <c r="M72" s="27"/>
      <c r="N72" s="27"/>
    </row>
    <row r="73" spans="1:14" ht="26.45" customHeight="1" x14ac:dyDescent="0.2">
      <c r="A73" s="1880" t="s">
        <v>37</v>
      </c>
      <c r="B73" s="1880"/>
      <c r="C73" s="1880"/>
      <c r="D73" s="1880"/>
      <c r="E73" s="1880"/>
      <c r="F73" s="1880"/>
      <c r="G73" s="1880"/>
      <c r="H73" s="1880"/>
      <c r="I73" s="1880"/>
      <c r="J73" s="1880"/>
      <c r="K73" s="1880"/>
      <c r="L73" s="1880"/>
      <c r="M73" s="77"/>
      <c r="N73" s="77"/>
    </row>
    <row r="74" spans="1:14" ht="41.25" customHeight="1" x14ac:dyDescent="0.25">
      <c r="A74" s="17"/>
      <c r="B74" s="1855" t="s">
        <v>131</v>
      </c>
      <c r="C74" s="1855"/>
      <c r="D74" s="1855"/>
      <c r="E74" s="1855"/>
      <c r="F74" s="1855"/>
      <c r="G74" s="1855"/>
      <c r="H74" s="1855"/>
      <c r="I74" s="1855"/>
      <c r="J74" s="1855"/>
      <c r="K74" s="1855"/>
      <c r="L74" s="1855"/>
      <c r="M74" s="17"/>
      <c r="N74" s="17"/>
    </row>
    <row r="75" spans="1:14" ht="25.5" customHeight="1" x14ac:dyDescent="0.25">
      <c r="A75" s="17"/>
      <c r="B75" s="1855" t="s">
        <v>176</v>
      </c>
      <c r="C75" s="1855"/>
      <c r="D75" s="1855"/>
      <c r="E75" s="1855"/>
      <c r="F75" s="1855"/>
      <c r="G75" s="1855"/>
      <c r="H75" s="1855"/>
      <c r="I75" s="1855"/>
      <c r="J75" s="1855"/>
      <c r="K75" s="1855"/>
      <c r="L75" s="1855"/>
      <c r="M75" s="17"/>
      <c r="N75" s="17"/>
    </row>
    <row r="76" spans="1:14" ht="39.75" customHeight="1" x14ac:dyDescent="0.25">
      <c r="A76" s="17"/>
      <c r="B76" s="1855" t="s">
        <v>183</v>
      </c>
      <c r="C76" s="1855"/>
      <c r="D76" s="1855"/>
      <c r="E76" s="1855"/>
      <c r="F76" s="1855"/>
      <c r="G76" s="1855"/>
      <c r="H76" s="1855"/>
      <c r="I76" s="1855"/>
      <c r="J76" s="1855"/>
      <c r="K76" s="1855"/>
      <c r="L76" s="1855"/>
      <c r="M76" s="17"/>
      <c r="N76" s="17"/>
    </row>
    <row r="77" spans="1:14" ht="39" customHeight="1" x14ac:dyDescent="0.25">
      <c r="A77" s="17"/>
      <c r="B77" s="1855" t="s">
        <v>184</v>
      </c>
      <c r="C77" s="1855"/>
      <c r="D77" s="1855"/>
      <c r="E77" s="1855"/>
      <c r="F77" s="1855"/>
      <c r="G77" s="1855"/>
      <c r="H77" s="1855"/>
      <c r="I77" s="1855"/>
      <c r="J77" s="1855"/>
      <c r="K77" s="1855"/>
      <c r="L77" s="1855"/>
      <c r="M77" s="17"/>
      <c r="N77" s="17"/>
    </row>
    <row r="78" spans="1:14" ht="41.25" customHeight="1" x14ac:dyDescent="0.25">
      <c r="A78" s="17"/>
      <c r="B78" s="1855" t="s">
        <v>185</v>
      </c>
      <c r="C78" s="1855"/>
      <c r="D78" s="1855"/>
      <c r="E78" s="1855"/>
      <c r="F78" s="1855"/>
      <c r="G78" s="1855"/>
      <c r="H78" s="1855"/>
      <c r="I78" s="1855"/>
      <c r="J78" s="1855"/>
      <c r="K78" s="1855"/>
      <c r="L78" s="1855"/>
      <c r="M78" s="17"/>
      <c r="N78" s="17"/>
    </row>
    <row r="79" spans="1:14" ht="39.75" customHeight="1" x14ac:dyDescent="0.25">
      <c r="A79" s="17"/>
      <c r="B79" s="1855" t="s">
        <v>186</v>
      </c>
      <c r="C79" s="1855"/>
      <c r="D79" s="1855"/>
      <c r="E79" s="1855"/>
      <c r="F79" s="1855"/>
      <c r="G79" s="1855"/>
      <c r="H79" s="1855"/>
      <c r="I79" s="1855"/>
      <c r="J79" s="1855"/>
      <c r="K79" s="1855"/>
      <c r="L79" s="1855"/>
      <c r="M79" s="17"/>
      <c r="N79" s="17"/>
    </row>
    <row r="80" spans="1:14" ht="22.5" customHeight="1" x14ac:dyDescent="0.25">
      <c r="A80" s="1832" t="s">
        <v>2</v>
      </c>
      <c r="B80" s="1832"/>
      <c r="C80" s="1832"/>
      <c r="D80" s="1832"/>
      <c r="E80" s="1832"/>
      <c r="F80" s="1832"/>
      <c r="G80" s="1832"/>
      <c r="H80" s="1832"/>
      <c r="I80" s="1832"/>
      <c r="J80" s="1832"/>
      <c r="K80" s="1832"/>
      <c r="L80" s="1832"/>
      <c r="M80" s="73"/>
      <c r="N80" s="73"/>
    </row>
    <row r="81" spans="1:14" ht="29.25" customHeight="1" x14ac:dyDescent="0.25">
      <c r="A81" s="1841" t="s">
        <v>187</v>
      </c>
      <c r="B81" s="1841"/>
      <c r="C81" s="1841"/>
      <c r="D81" s="1841"/>
      <c r="E81" s="1841"/>
      <c r="F81" s="1841"/>
      <c r="G81" s="1841"/>
      <c r="H81" s="1841"/>
      <c r="I81" s="1841"/>
      <c r="J81" s="1841"/>
      <c r="K81" s="1841"/>
      <c r="L81" s="1841"/>
      <c r="M81" s="39"/>
      <c r="N81" s="39"/>
    </row>
    <row r="82" spans="1:14" ht="28.5" customHeight="1" x14ac:dyDescent="0.25">
      <c r="A82" s="1841" t="s">
        <v>178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39"/>
      <c r="N82" s="39"/>
    </row>
    <row r="83" spans="1:14" ht="67.5" customHeight="1" x14ac:dyDescent="0.25">
      <c r="A83" s="1841" t="s">
        <v>188</v>
      </c>
      <c r="B83" s="1841"/>
      <c r="C83" s="1841"/>
      <c r="D83" s="1841"/>
      <c r="E83" s="1841"/>
      <c r="F83" s="1841"/>
      <c r="G83" s="1841"/>
      <c r="H83" s="1841"/>
      <c r="I83" s="1841"/>
      <c r="J83" s="1841"/>
      <c r="K83" s="1841"/>
      <c r="L83" s="1841"/>
      <c r="M83" s="39"/>
      <c r="N83" s="39"/>
    </row>
    <row r="84" spans="1:14" ht="39.75" customHeight="1" x14ac:dyDescent="0.25">
      <c r="A84" s="1841" t="s">
        <v>50</v>
      </c>
      <c r="B84" s="1841"/>
      <c r="C84" s="1841"/>
      <c r="D84" s="1841"/>
      <c r="E84" s="1841"/>
      <c r="F84" s="1841"/>
      <c r="G84" s="1841"/>
      <c r="H84" s="1841"/>
      <c r="I84" s="1841"/>
      <c r="J84" s="1841"/>
      <c r="K84" s="1841"/>
      <c r="L84" s="1841"/>
      <c r="M84" s="39"/>
      <c r="N84" s="39"/>
    </row>
    <row r="85" spans="1:14" ht="51.75" customHeight="1" x14ac:dyDescent="0.25">
      <c r="A85" s="1841" t="s">
        <v>148</v>
      </c>
      <c r="B85" s="1841"/>
      <c r="C85" s="1841"/>
      <c r="D85" s="1841"/>
      <c r="E85" s="1841"/>
      <c r="F85" s="1841"/>
      <c r="G85" s="1841"/>
      <c r="H85" s="1841"/>
      <c r="I85" s="1841"/>
      <c r="J85" s="1841"/>
      <c r="K85" s="1841"/>
      <c r="L85" s="1841"/>
      <c r="M85" s="39"/>
      <c r="N85" s="39"/>
    </row>
    <row r="86" spans="1:14" ht="57.75" customHeight="1" x14ac:dyDescent="0.25">
      <c r="A86" s="1841" t="s">
        <v>196</v>
      </c>
      <c r="B86" s="1841"/>
      <c r="C86" s="1841"/>
      <c r="D86" s="1841"/>
      <c r="E86" s="1841"/>
      <c r="F86" s="1841"/>
      <c r="G86" s="1841"/>
      <c r="H86" s="1841"/>
      <c r="I86" s="1841"/>
      <c r="J86" s="1841"/>
      <c r="K86" s="1841"/>
      <c r="L86" s="1841"/>
      <c r="M86" s="39"/>
      <c r="N86" s="39"/>
    </row>
    <row r="87" spans="1:14" ht="40.5" customHeight="1" x14ac:dyDescent="0.25">
      <c r="A87" s="1841" t="s">
        <v>53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39"/>
      <c r="N87" s="39"/>
    </row>
    <row r="88" spans="1:14" ht="40.5" customHeight="1" x14ac:dyDescent="0.25">
      <c r="A88" s="1841" t="s">
        <v>96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39"/>
      <c r="N88" s="39"/>
    </row>
    <row r="89" spans="1:14" ht="34.5" customHeight="1" x14ac:dyDescent="0.25">
      <c r="A89" s="1841" t="s">
        <v>39</v>
      </c>
      <c r="B89" s="1841"/>
      <c r="C89" s="1841"/>
      <c r="D89" s="1841"/>
      <c r="E89" s="1841"/>
      <c r="F89" s="1841"/>
      <c r="G89" s="1841"/>
      <c r="H89" s="1841"/>
      <c r="I89" s="1841"/>
      <c r="J89" s="1841"/>
      <c r="K89" s="1841"/>
      <c r="L89" s="1841"/>
      <c r="M89" s="39"/>
      <c r="N89" s="39"/>
    </row>
    <row r="90" spans="1:14" ht="18.600000000000001" customHeight="1" x14ac:dyDescent="0.25">
      <c r="A90" s="1882" t="s">
        <v>18</v>
      </c>
      <c r="B90" s="1882"/>
      <c r="C90" s="1882"/>
      <c r="D90" s="1883"/>
      <c r="E90" s="1883"/>
      <c r="F90" s="1883"/>
      <c r="G90" s="1883"/>
      <c r="H90" s="1883"/>
      <c r="I90" s="1883"/>
      <c r="J90" s="1883"/>
      <c r="K90" s="1883"/>
      <c r="L90" s="1883"/>
      <c r="M90" s="56"/>
      <c r="N90" s="56"/>
    </row>
    <row r="91" spans="1:14" ht="18.600000000000001" customHeight="1" x14ac:dyDescent="0.25">
      <c r="A91" s="1883" t="s">
        <v>19</v>
      </c>
      <c r="B91" s="1883"/>
      <c r="C91" s="1883"/>
      <c r="D91" s="1883"/>
      <c r="E91" s="1883"/>
      <c r="F91" s="1883"/>
      <c r="G91" s="1883"/>
      <c r="H91" s="1883"/>
      <c r="I91" s="1883"/>
      <c r="J91" s="1883"/>
      <c r="K91" s="1883"/>
      <c r="L91" s="1883"/>
      <c r="M91" s="56"/>
      <c r="N91" s="56"/>
    </row>
    <row r="92" spans="1:14" ht="28.5" customHeight="1" x14ac:dyDescent="0.25">
      <c r="A92" s="1841" t="s">
        <v>97</v>
      </c>
      <c r="B92" s="1841"/>
      <c r="C92" s="1841"/>
      <c r="D92" s="1841"/>
      <c r="E92" s="1841"/>
      <c r="F92" s="1841"/>
      <c r="G92" s="1841"/>
      <c r="H92" s="1841"/>
      <c r="I92" s="1841"/>
      <c r="J92" s="1841"/>
      <c r="K92" s="1841"/>
      <c r="L92" s="1841"/>
      <c r="M92" s="39"/>
      <c r="N92" s="39"/>
    </row>
    <row r="93" spans="1:14" ht="15.75" x14ac:dyDescent="0.25">
      <c r="A93" s="8"/>
      <c r="B93" s="8"/>
      <c r="C93" s="8"/>
      <c r="D93" s="7"/>
      <c r="E93" s="7"/>
      <c r="F93" s="7"/>
      <c r="G93" s="7"/>
      <c r="H93" s="7"/>
      <c r="I93" s="7"/>
      <c r="J93" s="7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5" thickBo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64.5" customHeight="1" thickBot="1" x14ac:dyDescent="0.25">
      <c r="A96" s="1791" t="s">
        <v>20</v>
      </c>
      <c r="B96" s="1842"/>
      <c r="C96" s="1793" t="s">
        <v>21</v>
      </c>
      <c r="D96" s="1790"/>
      <c r="E96" s="1790"/>
      <c r="F96" s="1790"/>
      <c r="G96" s="1790"/>
      <c r="H96" s="1792"/>
      <c r="I96" s="1847" t="s">
        <v>22</v>
      </c>
      <c r="J96" s="1787" t="s">
        <v>52</v>
      </c>
      <c r="K96" s="1789"/>
      <c r="L96" s="5"/>
      <c r="M96" s="5"/>
      <c r="N96" s="5"/>
    </row>
    <row r="97" spans="1:14" ht="48.75" thickBot="1" x14ac:dyDescent="0.25">
      <c r="A97" s="1843"/>
      <c r="B97" s="1844"/>
      <c r="C97" s="1830"/>
      <c r="D97" s="1845"/>
      <c r="E97" s="1845"/>
      <c r="F97" s="1845"/>
      <c r="G97" s="1845"/>
      <c r="H97" s="1846"/>
      <c r="I97" s="1848"/>
      <c r="J97" s="333" t="s">
        <v>193</v>
      </c>
      <c r="K97" s="24" t="s">
        <v>194</v>
      </c>
      <c r="L97" s="5"/>
      <c r="M97" s="5"/>
      <c r="N97" s="5"/>
    </row>
    <row r="98" spans="1:14" ht="19.5" customHeight="1" thickBot="1" x14ac:dyDescent="0.25">
      <c r="A98" s="1797" t="s">
        <v>192</v>
      </c>
      <c r="B98" s="1798"/>
      <c r="C98" s="1798"/>
      <c r="D98" s="1798"/>
      <c r="E98" s="1798"/>
      <c r="F98" s="1798"/>
      <c r="G98" s="1798"/>
      <c r="H98" s="1798"/>
      <c r="I98" s="1798"/>
      <c r="J98" s="1798"/>
      <c r="K98" s="1799"/>
      <c r="L98" s="5"/>
      <c r="M98" s="5"/>
      <c r="N98" s="5"/>
    </row>
    <row r="99" spans="1:14" ht="33" customHeight="1" x14ac:dyDescent="0.2">
      <c r="A99" s="1955" t="s">
        <v>48</v>
      </c>
      <c r="B99" s="1956"/>
      <c r="C99" s="2001" t="s">
        <v>91</v>
      </c>
      <c r="D99" s="2002"/>
      <c r="E99" s="2002"/>
      <c r="F99" s="2002"/>
      <c r="G99" s="2002"/>
      <c r="H99" s="2003"/>
      <c r="I99" s="574">
        <v>2</v>
      </c>
      <c r="J99" s="326">
        <v>1450</v>
      </c>
      <c r="K99" s="575"/>
      <c r="L99" s="5"/>
      <c r="M99" s="5"/>
      <c r="N99" s="5"/>
    </row>
    <row r="100" spans="1:14" ht="40.5" customHeight="1" thickBot="1" x14ac:dyDescent="0.25">
      <c r="A100" s="1955" t="s">
        <v>44</v>
      </c>
      <c r="B100" s="1956"/>
      <c r="C100" s="2001" t="s">
        <v>74</v>
      </c>
      <c r="D100" s="2002"/>
      <c r="E100" s="2002"/>
      <c r="F100" s="2002"/>
      <c r="G100" s="2002"/>
      <c r="H100" s="2003"/>
      <c r="I100" s="574">
        <v>2</v>
      </c>
      <c r="J100" s="326">
        <v>1700</v>
      </c>
      <c r="K100" s="575"/>
      <c r="L100" s="5"/>
      <c r="M100" s="5"/>
      <c r="N100" s="5"/>
    </row>
    <row r="101" spans="1:14" ht="43.5" customHeight="1" thickBot="1" x14ac:dyDescent="0.25">
      <c r="A101" s="1835" t="s">
        <v>28</v>
      </c>
      <c r="B101" s="1903"/>
      <c r="C101" s="1960" t="s">
        <v>75</v>
      </c>
      <c r="D101" s="1961"/>
      <c r="E101" s="1961"/>
      <c r="F101" s="1961"/>
      <c r="G101" s="1961"/>
      <c r="H101" s="1962"/>
      <c r="I101" s="931">
        <v>1</v>
      </c>
      <c r="J101" s="582"/>
      <c r="K101" s="328">
        <v>2040</v>
      </c>
      <c r="L101" s="5"/>
      <c r="M101" s="5"/>
      <c r="N101" s="5"/>
    </row>
    <row r="102" spans="1:14" ht="42.75" customHeight="1" thickBot="1" x14ac:dyDescent="0.25">
      <c r="A102" s="1955" t="s">
        <v>29</v>
      </c>
      <c r="B102" s="1956"/>
      <c r="C102" s="2001" t="s">
        <v>74</v>
      </c>
      <c r="D102" s="2002"/>
      <c r="E102" s="2002"/>
      <c r="F102" s="2002"/>
      <c r="G102" s="2002"/>
      <c r="H102" s="2003"/>
      <c r="I102" s="574">
        <v>1</v>
      </c>
      <c r="J102" s="582"/>
      <c r="K102" s="328">
        <v>2340</v>
      </c>
      <c r="L102" s="5"/>
      <c r="M102" s="5"/>
      <c r="N102" s="5"/>
    </row>
    <row r="103" spans="1:14" ht="53.25" customHeight="1" thickBot="1" x14ac:dyDescent="0.25">
      <c r="A103" s="1835" t="s">
        <v>133</v>
      </c>
      <c r="B103" s="1903"/>
      <c r="C103" s="1960" t="s">
        <v>134</v>
      </c>
      <c r="D103" s="1961"/>
      <c r="E103" s="1961"/>
      <c r="F103" s="1961"/>
      <c r="G103" s="1961"/>
      <c r="H103" s="1962"/>
      <c r="I103" s="931"/>
      <c r="J103" s="582"/>
      <c r="K103" s="328">
        <v>2710</v>
      </c>
      <c r="L103" s="5"/>
      <c r="M103" s="5"/>
      <c r="N103" s="5"/>
    </row>
    <row r="104" spans="1:14" ht="44.25" customHeight="1" thickBot="1" x14ac:dyDescent="0.25">
      <c r="A104" s="1950" t="s">
        <v>34</v>
      </c>
      <c r="B104" s="1951"/>
      <c r="C104" s="2004" t="s">
        <v>179</v>
      </c>
      <c r="D104" s="2005"/>
      <c r="E104" s="2005"/>
      <c r="F104" s="2005"/>
      <c r="G104" s="2005"/>
      <c r="H104" s="2006"/>
      <c r="I104" s="885">
        <v>2</v>
      </c>
      <c r="J104" s="329">
        <v>2280</v>
      </c>
      <c r="K104" s="589"/>
      <c r="L104" s="5"/>
      <c r="M104" s="5"/>
      <c r="N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 x14ac:dyDescent="0.25">
      <c r="A106" s="1854" t="s">
        <v>2</v>
      </c>
      <c r="B106" s="1854"/>
      <c r="C106" s="1854"/>
      <c r="D106" s="1854"/>
      <c r="E106" s="1854"/>
      <c r="F106" s="1854"/>
      <c r="G106" s="1854"/>
      <c r="H106" s="1854"/>
      <c r="I106" s="1854"/>
      <c r="J106" s="1854"/>
      <c r="K106" s="1854"/>
      <c r="L106" s="1854"/>
      <c r="M106" s="5"/>
      <c r="N106" s="5"/>
    </row>
    <row r="107" spans="1:14" ht="15" customHeight="1" x14ac:dyDescent="0.25">
      <c r="A107" s="1855" t="s">
        <v>98</v>
      </c>
      <c r="B107" s="1855"/>
      <c r="C107" s="1855"/>
      <c r="D107" s="1855"/>
      <c r="E107" s="1855"/>
      <c r="F107" s="1855"/>
      <c r="G107" s="1855"/>
      <c r="H107" s="1855"/>
      <c r="I107" s="1855"/>
      <c r="J107" s="1855"/>
      <c r="K107" s="1855"/>
      <c r="L107" s="1855"/>
      <c r="M107" s="5"/>
      <c r="N107" s="5"/>
    </row>
    <row r="108" spans="1:14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5"/>
      <c r="L108" s="15"/>
      <c r="M108" s="5"/>
      <c r="N108" s="5"/>
    </row>
    <row r="109" spans="1:14" ht="15.75" x14ac:dyDescent="0.25">
      <c r="A109" s="8"/>
      <c r="B109" s="8" t="s">
        <v>42</v>
      </c>
      <c r="C109" s="8"/>
      <c r="D109" s="7"/>
      <c r="E109" s="7"/>
      <c r="F109" s="7"/>
      <c r="G109" s="7"/>
      <c r="H109" s="7"/>
      <c r="I109" s="7"/>
      <c r="J109" s="7"/>
      <c r="K109" s="5"/>
      <c r="L109" s="5"/>
      <c r="M109" s="5"/>
      <c r="N109" s="5"/>
    </row>
    <row r="110" spans="1:14" ht="15.75" x14ac:dyDescent="0.25">
      <c r="A110" s="8"/>
      <c r="B110" s="8" t="s">
        <v>43</v>
      </c>
      <c r="C110" s="8"/>
      <c r="D110" s="7"/>
      <c r="E110" s="7"/>
      <c r="F110" s="7"/>
      <c r="G110" s="7"/>
      <c r="H110" s="7"/>
      <c r="I110" s="7"/>
      <c r="J110" s="7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</sheetData>
  <mergeCells count="76">
    <mergeCell ref="M13:N13"/>
    <mergeCell ref="A15:N15"/>
    <mergeCell ref="B44:B45"/>
    <mergeCell ref="A17:N17"/>
    <mergeCell ref="M44:N44"/>
    <mergeCell ref="A24:L24"/>
    <mergeCell ref="A16:N16"/>
    <mergeCell ref="I44:J44"/>
    <mergeCell ref="A44:A45"/>
    <mergeCell ref="A42:N42"/>
    <mergeCell ref="A27:N27"/>
    <mergeCell ref="A34:L34"/>
    <mergeCell ref="C44:C45"/>
    <mergeCell ref="D44:F44"/>
    <mergeCell ref="G44:H44"/>
    <mergeCell ref="A43:N43"/>
    <mergeCell ref="K44:L44"/>
    <mergeCell ref="B75:L75"/>
    <mergeCell ref="A9:L9"/>
    <mergeCell ref="A10:L10"/>
    <mergeCell ref="A11:L11"/>
    <mergeCell ref="A13:A14"/>
    <mergeCell ref="B13:B14"/>
    <mergeCell ref="C13:C14"/>
    <mergeCell ref="D13:F13"/>
    <mergeCell ref="K13:L13"/>
    <mergeCell ref="I13:J13"/>
    <mergeCell ref="G13:H13"/>
    <mergeCell ref="A89:L89"/>
    <mergeCell ref="A90:L90"/>
    <mergeCell ref="A91:L91"/>
    <mergeCell ref="A40:N40"/>
    <mergeCell ref="A39:L39"/>
    <mergeCell ref="A73:L73"/>
    <mergeCell ref="B74:L74"/>
    <mergeCell ref="A84:L84"/>
    <mergeCell ref="A41:N41"/>
    <mergeCell ref="A65:L65"/>
    <mergeCell ref="A56:L56"/>
    <mergeCell ref="A47:N47"/>
    <mergeCell ref="A72:L72"/>
    <mergeCell ref="A46:N46"/>
    <mergeCell ref="A59:N59"/>
    <mergeCell ref="A67:L67"/>
    <mergeCell ref="A88:L88"/>
    <mergeCell ref="A85:L85"/>
    <mergeCell ref="A86:L86"/>
    <mergeCell ref="A82:L82"/>
    <mergeCell ref="A83:L83"/>
    <mergeCell ref="A87:L87"/>
    <mergeCell ref="B76:L76"/>
    <mergeCell ref="B77:L77"/>
    <mergeCell ref="B78:L78"/>
    <mergeCell ref="B79:L79"/>
    <mergeCell ref="A80:L80"/>
    <mergeCell ref="A81:L81"/>
    <mergeCell ref="A107:L107"/>
    <mergeCell ref="A102:B102"/>
    <mergeCell ref="C102:H102"/>
    <mergeCell ref="A103:B103"/>
    <mergeCell ref="C103:H103"/>
    <mergeCell ref="A104:B104"/>
    <mergeCell ref="C104:H104"/>
    <mergeCell ref="A106:L106"/>
    <mergeCell ref="C101:H101"/>
    <mergeCell ref="A99:B99"/>
    <mergeCell ref="C100:H100"/>
    <mergeCell ref="C99:H99"/>
    <mergeCell ref="C96:H97"/>
    <mergeCell ref="A101:B101"/>
    <mergeCell ref="A92:L92"/>
    <mergeCell ref="J96:K96"/>
    <mergeCell ref="A100:B100"/>
    <mergeCell ref="A98:K98"/>
    <mergeCell ref="A96:B97"/>
    <mergeCell ref="I96:I97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2"/>
  <sheetViews>
    <sheetView topLeftCell="A172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  <col min="15" max="15" width="11" customWidth="1"/>
    <col min="16" max="16" width="7.42578125" customWidth="1"/>
    <col min="17" max="17" width="7.7109375" customWidth="1"/>
    <col min="18" max="18" width="8.28515625" customWidth="1"/>
    <col min="19" max="19" width="8.42578125" customWidth="1"/>
    <col min="20" max="20" width="8.140625" customWidth="1"/>
    <col min="21" max="21" width="7.7109375" customWidth="1"/>
    <col min="22" max="22" width="7.85546875" customWidth="1"/>
    <col min="23" max="23" width="8.5703125" customWidth="1"/>
    <col min="24" max="25" width="10.85546875" customWidth="1"/>
    <col min="26" max="27" width="9.7109375" customWidth="1"/>
    <col min="28" max="28" width="10" customWidth="1"/>
    <col min="30" max="41" width="7.7109375" customWidth="1"/>
  </cols>
  <sheetData>
    <row r="1" spans="1:15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  <c r="O1" s="6"/>
    </row>
    <row r="2" spans="1:15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  <c r="O2" s="7"/>
    </row>
    <row r="3" spans="1:15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  <c r="O3" s="7"/>
    </row>
    <row r="4" spans="1:15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  <c r="O4" s="7"/>
    </row>
    <row r="5" spans="1:15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  <c r="O5" s="7"/>
    </row>
    <row r="6" spans="1:15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  <c r="O6" s="7"/>
    </row>
    <row r="7" spans="1:15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207</v>
      </c>
      <c r="O7" s="7"/>
    </row>
    <row r="8" spans="1:15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  <c r="O8" s="5"/>
    </row>
    <row r="9" spans="1:15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  <c r="O9" s="75"/>
    </row>
    <row r="10" spans="1:15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  <c r="O10" s="75"/>
    </row>
    <row r="11" spans="1:15" ht="18.75" x14ac:dyDescent="0.3">
      <c r="A11" s="1780" t="s">
        <v>208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  <c r="O11" s="76"/>
    </row>
    <row r="12" spans="1:15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44.25" customHeight="1" thickBot="1" x14ac:dyDescent="0.25">
      <c r="A13" s="40" t="s">
        <v>20</v>
      </c>
      <c r="B13" s="42" t="s">
        <v>21</v>
      </c>
      <c r="C13" s="521" t="s">
        <v>22</v>
      </c>
      <c r="D13" s="1877" t="s">
        <v>52</v>
      </c>
      <c r="E13" s="1788"/>
      <c r="F13" s="1876"/>
      <c r="G13" s="1793" t="s">
        <v>84</v>
      </c>
      <c r="H13" s="1842"/>
      <c r="I13" s="1793" t="s">
        <v>162</v>
      </c>
      <c r="J13" s="1842"/>
      <c r="K13" s="1793" t="s">
        <v>163</v>
      </c>
      <c r="L13" s="1792"/>
      <c r="M13" s="1793" t="s">
        <v>180</v>
      </c>
      <c r="N13" s="1792"/>
      <c r="O13" s="100"/>
    </row>
    <row r="14" spans="1:15" ht="101.25" customHeight="1" thickBot="1" x14ac:dyDescent="0.25">
      <c r="A14" s="41"/>
      <c r="B14" s="43"/>
      <c r="C14" s="44"/>
      <c r="D14" s="22" t="s">
        <v>27</v>
      </c>
      <c r="E14" s="23" t="s">
        <v>26</v>
      </c>
      <c r="F14" s="24" t="s">
        <v>181</v>
      </c>
      <c r="G14" s="22" t="s">
        <v>23</v>
      </c>
      <c r="H14" s="24" t="s">
        <v>164</v>
      </c>
      <c r="I14" s="22" t="s">
        <v>23</v>
      </c>
      <c r="J14" s="24" t="s">
        <v>164</v>
      </c>
      <c r="K14" s="22" t="s">
        <v>23</v>
      </c>
      <c r="L14" s="24" t="s">
        <v>164</v>
      </c>
      <c r="M14" s="22" t="s">
        <v>23</v>
      </c>
      <c r="N14" s="24" t="s">
        <v>164</v>
      </c>
      <c r="O14" s="49"/>
    </row>
    <row r="15" spans="1:15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96"/>
      <c r="O15" s="80"/>
    </row>
    <row r="16" spans="1:15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  <c r="O16" s="88"/>
    </row>
    <row r="17" spans="1:15" ht="14.25" customHeight="1" thickBot="1" x14ac:dyDescent="0.3">
      <c r="A17" s="1886" t="s">
        <v>30</v>
      </c>
      <c r="B17" s="1887"/>
      <c r="C17" s="1887"/>
      <c r="D17" s="1887"/>
      <c r="E17" s="1887"/>
      <c r="F17" s="1887"/>
      <c r="G17" s="1887"/>
      <c r="H17" s="1887"/>
      <c r="I17" s="1887"/>
      <c r="J17" s="1887"/>
      <c r="K17" s="1887"/>
      <c r="L17" s="1887"/>
      <c r="M17" s="1887"/>
      <c r="N17" s="1888"/>
      <c r="O17" s="101"/>
    </row>
    <row r="18" spans="1:15" ht="27" customHeight="1" x14ac:dyDescent="0.25">
      <c r="A18" s="81"/>
      <c r="B18" s="82"/>
      <c r="C18" s="82"/>
      <c r="D18" s="81"/>
      <c r="E18" s="82"/>
      <c r="F18" s="83"/>
      <c r="G18" s="82"/>
      <c r="H18" s="82"/>
      <c r="I18" s="81"/>
      <c r="J18" s="83"/>
      <c r="K18" s="82"/>
      <c r="L18" s="82"/>
      <c r="M18" s="607"/>
      <c r="N18" s="608"/>
      <c r="O18" s="101"/>
    </row>
    <row r="19" spans="1:15" ht="12.6" customHeight="1" x14ac:dyDescent="0.25">
      <c r="A19" s="175"/>
      <c r="B19" s="18"/>
      <c r="C19" s="221"/>
      <c r="D19" s="728">
        <v>3190</v>
      </c>
      <c r="E19" s="555">
        <v>4310</v>
      </c>
      <c r="F19" s="729">
        <v>2540</v>
      </c>
      <c r="G19" s="720">
        <v>2590</v>
      </c>
      <c r="H19" s="750">
        <v>2030</v>
      </c>
      <c r="I19" s="741">
        <v>2810</v>
      </c>
      <c r="J19" s="729">
        <v>2160</v>
      </c>
      <c r="K19" s="720">
        <v>2840</v>
      </c>
      <c r="L19" s="750">
        <v>2190</v>
      </c>
      <c r="M19" s="741">
        <v>3020</v>
      </c>
      <c r="N19" s="729">
        <v>2350</v>
      </c>
      <c r="O19" s="102"/>
    </row>
    <row r="20" spans="1:15" ht="14.45" customHeight="1" thickBot="1" x14ac:dyDescent="0.3">
      <c r="A20" s="351"/>
      <c r="B20" s="90"/>
      <c r="C20" s="635"/>
      <c r="D20" s="641">
        <f>D19-980+20</f>
        <v>2230</v>
      </c>
      <c r="E20" s="352">
        <f>D20*135%</f>
        <v>3010.5</v>
      </c>
      <c r="F20" s="642">
        <f>F19-980+20</f>
        <v>1580</v>
      </c>
      <c r="G20" s="628">
        <f t="shared" ref="G20:L20" si="0">G19-830+20</f>
        <v>1780</v>
      </c>
      <c r="H20" s="529">
        <f t="shared" si="0"/>
        <v>1220</v>
      </c>
      <c r="I20" s="613">
        <f t="shared" si="0"/>
        <v>2000</v>
      </c>
      <c r="J20" s="610">
        <f t="shared" si="0"/>
        <v>1350</v>
      </c>
      <c r="K20" s="628">
        <f t="shared" si="0"/>
        <v>2030</v>
      </c>
      <c r="L20" s="529">
        <f t="shared" si="0"/>
        <v>1380</v>
      </c>
      <c r="M20" s="609">
        <f>M19-980+20</f>
        <v>2060</v>
      </c>
      <c r="N20" s="610">
        <f>N19-980+20</f>
        <v>1390</v>
      </c>
      <c r="O20" s="102">
        <v>135</v>
      </c>
    </row>
    <row r="21" spans="1:15" ht="58.15" customHeight="1" thickBot="1" x14ac:dyDescent="0.3">
      <c r="A21" s="531" t="s">
        <v>78</v>
      </c>
      <c r="B21" s="535" t="s">
        <v>87</v>
      </c>
      <c r="C21" s="636">
        <v>2</v>
      </c>
      <c r="D21" s="634">
        <v>2230</v>
      </c>
      <c r="E21" s="533">
        <v>3010</v>
      </c>
      <c r="F21" s="643">
        <v>1580</v>
      </c>
      <c r="G21" s="629">
        <v>1780</v>
      </c>
      <c r="H21" s="543">
        <v>1220</v>
      </c>
      <c r="I21" s="634">
        <v>2000</v>
      </c>
      <c r="J21" s="536">
        <v>1350</v>
      </c>
      <c r="K21" s="629">
        <v>2030</v>
      </c>
      <c r="L21" s="534">
        <v>1380</v>
      </c>
      <c r="M21" s="611">
        <v>2060</v>
      </c>
      <c r="N21" s="1041">
        <v>1510</v>
      </c>
      <c r="O21" s="96"/>
    </row>
    <row r="22" spans="1:15" ht="12.6" customHeight="1" x14ac:dyDescent="0.25">
      <c r="A22" s="522"/>
      <c r="B22" s="20"/>
      <c r="C22" s="539"/>
      <c r="D22" s="736">
        <v>3400</v>
      </c>
      <c r="E22" s="564">
        <v>4590</v>
      </c>
      <c r="F22" s="729">
        <v>2540</v>
      </c>
      <c r="G22" s="565">
        <v>2760</v>
      </c>
      <c r="H22" s="750">
        <v>2030</v>
      </c>
      <c r="I22" s="736">
        <v>3000</v>
      </c>
      <c r="J22" s="729">
        <v>2160</v>
      </c>
      <c r="K22" s="565">
        <v>3030</v>
      </c>
      <c r="L22" s="750">
        <v>2190</v>
      </c>
      <c r="M22" s="768">
        <v>3210</v>
      </c>
      <c r="N22" s="729">
        <v>2350</v>
      </c>
      <c r="O22" s="96"/>
    </row>
    <row r="23" spans="1:15" ht="15" customHeight="1" thickBot="1" x14ac:dyDescent="0.3">
      <c r="A23" s="523"/>
      <c r="B23" s="90"/>
      <c r="C23" s="635"/>
      <c r="D23" s="641">
        <f>D22-980+20</f>
        <v>2440</v>
      </c>
      <c r="E23" s="352">
        <f>D23*135%</f>
        <v>3294</v>
      </c>
      <c r="F23" s="642">
        <f>F22-980+20</f>
        <v>1580</v>
      </c>
      <c r="G23" s="628">
        <f t="shared" ref="G23:L23" si="1">G22-830+20</f>
        <v>1950</v>
      </c>
      <c r="H23" s="529">
        <f t="shared" si="1"/>
        <v>1220</v>
      </c>
      <c r="I23" s="613">
        <f t="shared" si="1"/>
        <v>2190</v>
      </c>
      <c r="J23" s="610">
        <f t="shared" si="1"/>
        <v>1350</v>
      </c>
      <c r="K23" s="628">
        <f t="shared" si="1"/>
        <v>2220</v>
      </c>
      <c r="L23" s="529">
        <f t="shared" si="1"/>
        <v>1380</v>
      </c>
      <c r="M23" s="609">
        <f>M22-980+20</f>
        <v>2250</v>
      </c>
      <c r="N23" s="610">
        <f>N22-980+20</f>
        <v>1390</v>
      </c>
      <c r="O23" s="96">
        <v>135</v>
      </c>
    </row>
    <row r="24" spans="1:15" ht="55.9" customHeight="1" thickBot="1" x14ac:dyDescent="0.3">
      <c r="A24" s="531" t="s">
        <v>44</v>
      </c>
      <c r="B24" s="532" t="s">
        <v>88</v>
      </c>
      <c r="C24" s="636">
        <v>2</v>
      </c>
      <c r="D24" s="634">
        <v>2440</v>
      </c>
      <c r="E24" s="533">
        <v>3290</v>
      </c>
      <c r="F24" s="643">
        <v>1580</v>
      </c>
      <c r="G24" s="629">
        <v>1950</v>
      </c>
      <c r="H24" s="543">
        <v>1220</v>
      </c>
      <c r="I24" s="634">
        <v>2190</v>
      </c>
      <c r="J24" s="536">
        <v>1350</v>
      </c>
      <c r="K24" s="629">
        <v>2220</v>
      </c>
      <c r="L24" s="534">
        <v>1380</v>
      </c>
      <c r="M24" s="1040">
        <v>2300</v>
      </c>
      <c r="N24" s="1041">
        <v>1510</v>
      </c>
      <c r="O24" s="96"/>
    </row>
    <row r="25" spans="1:15" ht="12.6" customHeight="1" x14ac:dyDescent="0.25">
      <c r="A25" s="522"/>
      <c r="B25" s="20"/>
      <c r="C25" s="539"/>
      <c r="D25" s="644"/>
      <c r="E25" s="1048">
        <v>3690</v>
      </c>
      <c r="F25" s="621">
        <v>2540</v>
      </c>
      <c r="G25" s="633"/>
      <c r="H25" s="606">
        <v>2030</v>
      </c>
      <c r="I25" s="620"/>
      <c r="J25" s="621">
        <v>2160</v>
      </c>
      <c r="K25" s="633"/>
      <c r="L25" s="606">
        <v>2190</v>
      </c>
      <c r="M25" s="620"/>
      <c r="N25" s="621">
        <v>2350</v>
      </c>
      <c r="O25" s="96"/>
    </row>
    <row r="26" spans="1:15" ht="12.6" customHeight="1" thickBot="1" x14ac:dyDescent="0.3">
      <c r="A26" s="523"/>
      <c r="B26" s="90"/>
      <c r="C26" s="635"/>
      <c r="D26" s="641"/>
      <c r="E26" s="352">
        <f>E25-980+20</f>
        <v>2730</v>
      </c>
      <c r="F26" s="642">
        <f>F25-980+20</f>
        <v>1580</v>
      </c>
      <c r="G26" s="628"/>
      <c r="H26" s="529">
        <f>H25-830+20</f>
        <v>1220</v>
      </c>
      <c r="I26" s="613"/>
      <c r="J26" s="610">
        <f>J25-830+20</f>
        <v>1350</v>
      </c>
      <c r="K26" s="628"/>
      <c r="L26" s="529">
        <f>L25-830+20</f>
        <v>1380</v>
      </c>
      <c r="M26" s="616"/>
      <c r="N26" s="610">
        <f>N25-980+20</f>
        <v>1390</v>
      </c>
      <c r="O26" s="96"/>
    </row>
    <row r="27" spans="1:15" ht="56.45" customHeight="1" thickBot="1" x14ac:dyDescent="0.3">
      <c r="A27" s="531" t="s">
        <v>28</v>
      </c>
      <c r="B27" s="532" t="s">
        <v>59</v>
      </c>
      <c r="C27" s="636">
        <v>1</v>
      </c>
      <c r="D27" s="634"/>
      <c r="E27" s="533">
        <v>2730</v>
      </c>
      <c r="F27" s="643">
        <v>1580</v>
      </c>
      <c r="G27" s="629"/>
      <c r="H27" s="543">
        <v>1220</v>
      </c>
      <c r="I27" s="634"/>
      <c r="J27" s="536">
        <v>1350</v>
      </c>
      <c r="K27" s="629"/>
      <c r="L27" s="534">
        <v>1380</v>
      </c>
      <c r="M27" s="617"/>
      <c r="N27" s="1041">
        <v>1510</v>
      </c>
      <c r="O27" s="96"/>
    </row>
    <row r="28" spans="1:15" ht="15" customHeight="1" x14ac:dyDescent="0.25">
      <c r="A28" s="522"/>
      <c r="B28" s="20"/>
      <c r="C28" s="539"/>
      <c r="D28" s="646"/>
      <c r="E28" s="555">
        <v>3940</v>
      </c>
      <c r="F28" s="729">
        <v>2540</v>
      </c>
      <c r="G28" s="720"/>
      <c r="H28" s="750">
        <v>2030</v>
      </c>
      <c r="I28" s="741"/>
      <c r="J28" s="729">
        <v>2160</v>
      </c>
      <c r="K28" s="720"/>
      <c r="L28" s="750">
        <v>2190</v>
      </c>
      <c r="M28" s="741"/>
      <c r="N28" s="729">
        <v>2350</v>
      </c>
      <c r="O28" s="96"/>
    </row>
    <row r="29" spans="1:15" ht="15" customHeight="1" thickBot="1" x14ac:dyDescent="0.3">
      <c r="A29" s="523"/>
      <c r="B29" s="90"/>
      <c r="C29" s="635"/>
      <c r="D29" s="641"/>
      <c r="E29" s="352">
        <f>E28-980+20</f>
        <v>2980</v>
      </c>
      <c r="F29" s="642">
        <f>F28-980+20</f>
        <v>1580</v>
      </c>
      <c r="G29" s="637"/>
      <c r="H29" s="529">
        <f>H28-830+20</f>
        <v>1220</v>
      </c>
      <c r="I29" s="195"/>
      <c r="J29" s="610">
        <f>J28-830+20</f>
        <v>1350</v>
      </c>
      <c r="K29" s="628"/>
      <c r="L29" s="529">
        <f>L28-830+20</f>
        <v>1380</v>
      </c>
      <c r="M29" s="616"/>
      <c r="N29" s="610">
        <f>N28-980+20</f>
        <v>1390</v>
      </c>
      <c r="O29" s="96"/>
    </row>
    <row r="30" spans="1:15" ht="44.45" customHeight="1" thickBot="1" x14ac:dyDescent="0.3">
      <c r="A30" s="531" t="s">
        <v>29</v>
      </c>
      <c r="B30" s="532" t="s">
        <v>60</v>
      </c>
      <c r="C30" s="636">
        <v>1</v>
      </c>
      <c r="D30" s="648"/>
      <c r="E30" s="533">
        <v>2980</v>
      </c>
      <c r="F30" s="643">
        <v>1580</v>
      </c>
      <c r="G30" s="629"/>
      <c r="H30" s="543">
        <v>1220</v>
      </c>
      <c r="I30" s="634"/>
      <c r="J30" s="536">
        <v>1350</v>
      </c>
      <c r="K30" s="629"/>
      <c r="L30" s="534">
        <v>1380</v>
      </c>
      <c r="M30" s="617"/>
      <c r="N30" s="1041">
        <v>1510</v>
      </c>
      <c r="O30" s="96"/>
    </row>
    <row r="31" spans="1:15" ht="13.9" customHeight="1" x14ac:dyDescent="0.25">
      <c r="A31" s="522"/>
      <c r="B31" s="20"/>
      <c r="C31" s="539"/>
      <c r="D31" s="649"/>
      <c r="E31" s="1048">
        <v>4260</v>
      </c>
      <c r="F31" s="621">
        <v>2540</v>
      </c>
      <c r="G31" s="633"/>
      <c r="H31" s="606">
        <v>2030</v>
      </c>
      <c r="I31" s="620"/>
      <c r="J31" s="621">
        <v>2160</v>
      </c>
      <c r="K31" s="633"/>
      <c r="L31" s="606">
        <v>2190</v>
      </c>
      <c r="M31" s="620"/>
      <c r="N31" s="621">
        <v>2350</v>
      </c>
      <c r="O31" s="96"/>
    </row>
    <row r="32" spans="1:15" ht="13.9" customHeight="1" thickBot="1" x14ac:dyDescent="0.3">
      <c r="A32" s="523"/>
      <c r="B32" s="90"/>
      <c r="C32" s="635"/>
      <c r="D32" s="189"/>
      <c r="E32" s="352">
        <f>E31-980+20</f>
        <v>3300</v>
      </c>
      <c r="F32" s="642">
        <f>F31-980+20</f>
        <v>1580</v>
      </c>
      <c r="G32" s="638"/>
      <c r="H32" s="529">
        <f>H31-830+20</f>
        <v>1220</v>
      </c>
      <c r="I32" s="195"/>
      <c r="J32" s="610">
        <f>J31-830+20</f>
        <v>1350</v>
      </c>
      <c r="K32" s="628"/>
      <c r="L32" s="529">
        <f>L31-830+20</f>
        <v>1380</v>
      </c>
      <c r="M32" s="616"/>
      <c r="N32" s="610">
        <f>N31-980+20</f>
        <v>1390</v>
      </c>
      <c r="O32" s="96"/>
    </row>
    <row r="33" spans="1:19" ht="63.75" customHeight="1" thickBot="1" x14ac:dyDescent="0.3">
      <c r="A33" s="540" t="s">
        <v>133</v>
      </c>
      <c r="B33" s="546" t="s">
        <v>134</v>
      </c>
      <c r="C33" s="534">
        <v>1</v>
      </c>
      <c r="D33" s="650"/>
      <c r="E33" s="544">
        <v>3300</v>
      </c>
      <c r="F33" s="643">
        <v>1580</v>
      </c>
      <c r="G33" s="639"/>
      <c r="H33" s="543">
        <v>1220</v>
      </c>
      <c r="I33" s="634"/>
      <c r="J33" s="536">
        <v>1350</v>
      </c>
      <c r="K33" s="629"/>
      <c r="L33" s="534">
        <v>1380</v>
      </c>
      <c r="M33" s="617"/>
      <c r="N33" s="1041">
        <v>1510</v>
      </c>
      <c r="O33" s="96"/>
    </row>
    <row r="34" spans="1:19" ht="15" customHeight="1" x14ac:dyDescent="0.25">
      <c r="A34" s="522"/>
      <c r="B34" s="20"/>
      <c r="C34" s="539"/>
      <c r="D34" s="649"/>
      <c r="E34" s="570">
        <v>3400</v>
      </c>
      <c r="F34" s="621"/>
      <c r="G34" s="633"/>
      <c r="H34" s="606"/>
      <c r="I34" s="620"/>
      <c r="J34" s="621"/>
      <c r="K34" s="633"/>
      <c r="L34" s="606"/>
      <c r="M34" s="620"/>
      <c r="N34" s="621"/>
      <c r="O34" s="96"/>
    </row>
    <row r="35" spans="1:19" ht="14.45" customHeight="1" thickBot="1" x14ac:dyDescent="0.3">
      <c r="A35" s="523"/>
      <c r="B35" s="90"/>
      <c r="C35" s="635"/>
      <c r="D35" s="193"/>
      <c r="E35" s="352">
        <f>E34-980+20</f>
        <v>2440</v>
      </c>
      <c r="F35" s="642"/>
      <c r="G35" s="628"/>
      <c r="H35" s="529"/>
      <c r="I35" s="613"/>
      <c r="J35" s="610"/>
      <c r="K35" s="628"/>
      <c r="L35" s="529"/>
      <c r="M35" s="613"/>
      <c r="N35" s="610"/>
      <c r="O35" s="96"/>
    </row>
    <row r="36" spans="1:19" ht="93.75" customHeight="1" thickBot="1" x14ac:dyDescent="0.3">
      <c r="A36" s="531" t="s">
        <v>203</v>
      </c>
      <c r="B36" s="546" t="s">
        <v>61</v>
      </c>
      <c r="C36" s="543">
        <v>1</v>
      </c>
      <c r="D36" s="634"/>
      <c r="E36" s="533">
        <v>2440</v>
      </c>
      <c r="F36" s="643"/>
      <c r="G36" s="629"/>
      <c r="H36" s="543"/>
      <c r="I36" s="634"/>
      <c r="J36" s="536"/>
      <c r="K36" s="629"/>
      <c r="L36" s="534"/>
      <c r="M36" s="611"/>
      <c r="N36" s="536"/>
      <c r="O36" s="96"/>
    </row>
    <row r="37" spans="1:19" ht="21" customHeight="1" thickBot="1" x14ac:dyDescent="0.3">
      <c r="A37" s="1889" t="s">
        <v>54</v>
      </c>
      <c r="B37" s="1890"/>
      <c r="C37" s="1890"/>
      <c r="D37" s="1890"/>
      <c r="E37" s="1890"/>
      <c r="F37" s="1890"/>
      <c r="G37" s="1890"/>
      <c r="H37" s="1890"/>
      <c r="I37" s="1890"/>
      <c r="J37" s="1890"/>
      <c r="K37" s="1890"/>
      <c r="L37" s="1891"/>
      <c r="M37" s="696"/>
      <c r="N37" s="697"/>
      <c r="O37" s="4"/>
    </row>
    <row r="38" spans="1:19" ht="12" customHeight="1" x14ac:dyDescent="0.25">
      <c r="A38" s="698"/>
      <c r="B38" s="437"/>
      <c r="C38" s="699"/>
      <c r="D38" s="793">
        <v>3890</v>
      </c>
      <c r="E38" s="572">
        <v>5440</v>
      </c>
      <c r="F38" s="729">
        <v>2540</v>
      </c>
      <c r="G38" s="720">
        <v>3150</v>
      </c>
      <c r="H38" s="750">
        <v>2030</v>
      </c>
      <c r="I38" s="728">
        <v>3420</v>
      </c>
      <c r="J38" s="729">
        <v>2160</v>
      </c>
      <c r="K38" s="720">
        <v>3460</v>
      </c>
      <c r="L38" s="750">
        <v>2190</v>
      </c>
      <c r="M38" s="741">
        <v>3690</v>
      </c>
      <c r="N38" s="729">
        <v>2350</v>
      </c>
      <c r="O38" s="4"/>
    </row>
    <row r="39" spans="1:19" ht="11.45" customHeight="1" x14ac:dyDescent="0.25">
      <c r="A39" s="703"/>
      <c r="B39" s="169"/>
      <c r="C39" s="668"/>
      <c r="D39" s="684">
        <f>(D38-980+20)</f>
        <v>2930</v>
      </c>
      <c r="E39" s="395">
        <f>D39*140%</f>
        <v>4102</v>
      </c>
      <c r="F39" s="1066">
        <f>F38-980+20</f>
        <v>1580</v>
      </c>
      <c r="G39" s="1065">
        <f t="shared" ref="G39:L39" si="2">G38-830+20</f>
        <v>2340</v>
      </c>
      <c r="H39" s="1065">
        <f t="shared" si="2"/>
        <v>1220</v>
      </c>
      <c r="I39" s="1065">
        <f t="shared" si="2"/>
        <v>2610</v>
      </c>
      <c r="J39" s="1065">
        <f t="shared" si="2"/>
        <v>1350</v>
      </c>
      <c r="K39" s="1065">
        <f t="shared" si="2"/>
        <v>2650</v>
      </c>
      <c r="L39" s="1065">
        <f t="shared" si="2"/>
        <v>1380</v>
      </c>
      <c r="M39" s="1064">
        <f>M38-980+20</f>
        <v>2730</v>
      </c>
      <c r="N39" s="610">
        <f>N38-980+20</f>
        <v>1390</v>
      </c>
      <c r="O39" s="96">
        <v>140</v>
      </c>
    </row>
    <row r="40" spans="1:19" ht="16.149999999999999" customHeight="1" thickBot="1" x14ac:dyDescent="0.3">
      <c r="A40" s="704"/>
      <c r="B40" s="392"/>
      <c r="C40" s="669"/>
      <c r="D40" s="661">
        <v>2930</v>
      </c>
      <c r="E40" s="396">
        <v>4100</v>
      </c>
      <c r="F40" s="686">
        <v>1580</v>
      </c>
      <c r="G40" s="679">
        <v>2340</v>
      </c>
      <c r="H40" s="651">
        <v>1220</v>
      </c>
      <c r="I40" s="661">
        <v>2610</v>
      </c>
      <c r="J40" s="662">
        <v>1350</v>
      </c>
      <c r="K40" s="654">
        <v>2650</v>
      </c>
      <c r="L40" s="397">
        <v>1380</v>
      </c>
      <c r="M40" s="616">
        <v>2730</v>
      </c>
      <c r="N40" s="622">
        <v>1510</v>
      </c>
      <c r="O40" s="96"/>
    </row>
    <row r="41" spans="1:19" ht="66.599999999999994" customHeight="1" thickBot="1" x14ac:dyDescent="0.3">
      <c r="A41" s="531" t="s">
        <v>79</v>
      </c>
      <c r="B41" s="532" t="s">
        <v>166</v>
      </c>
      <c r="C41" s="670">
        <v>2</v>
      </c>
      <c r="D41" s="663">
        <v>2930</v>
      </c>
      <c r="E41" s="542">
        <v>4100</v>
      </c>
      <c r="F41" s="643">
        <v>1580</v>
      </c>
      <c r="G41" s="629">
        <v>2340</v>
      </c>
      <c r="H41" s="543">
        <v>1220</v>
      </c>
      <c r="I41" s="663">
        <v>2610</v>
      </c>
      <c r="J41" s="536">
        <v>1350</v>
      </c>
      <c r="K41" s="655">
        <v>2650</v>
      </c>
      <c r="L41" s="534">
        <v>1380</v>
      </c>
      <c r="M41" s="611">
        <v>2730</v>
      </c>
      <c r="N41" s="1041">
        <v>1510</v>
      </c>
      <c r="O41" s="103"/>
    </row>
    <row r="42" spans="1:19" ht="16.149999999999999" customHeight="1" x14ac:dyDescent="0.25">
      <c r="A42" s="705"/>
      <c r="B42" s="20"/>
      <c r="C42" s="671"/>
      <c r="D42" s="1110">
        <v>4350</v>
      </c>
      <c r="E42" s="1111">
        <v>6100</v>
      </c>
      <c r="F42" s="729">
        <v>2540</v>
      </c>
      <c r="G42" s="720">
        <v>3300</v>
      </c>
      <c r="H42" s="750">
        <v>2030</v>
      </c>
      <c r="I42" s="726">
        <v>3590</v>
      </c>
      <c r="J42" s="729">
        <v>2160</v>
      </c>
      <c r="K42" s="720">
        <v>3630</v>
      </c>
      <c r="L42" s="750">
        <v>2190</v>
      </c>
      <c r="M42" s="741">
        <v>3870</v>
      </c>
      <c r="N42" s="729">
        <v>2350</v>
      </c>
      <c r="O42" s="103"/>
    </row>
    <row r="43" spans="1:19" ht="13.9" customHeight="1" x14ac:dyDescent="0.25">
      <c r="A43" s="706"/>
      <c r="B43" s="18"/>
      <c r="C43" s="672"/>
      <c r="D43" s="687">
        <f>(D42-980+20)</f>
        <v>3390</v>
      </c>
      <c r="E43" s="398">
        <f>D43*140%</f>
        <v>4746</v>
      </c>
      <c r="F43" s="1066">
        <f>F42-980+20</f>
        <v>1580</v>
      </c>
      <c r="G43" s="1065">
        <f t="shared" ref="G43:L43" si="3">G42-830+20</f>
        <v>2490</v>
      </c>
      <c r="H43" s="1065">
        <f t="shared" si="3"/>
        <v>1220</v>
      </c>
      <c r="I43" s="1065">
        <f t="shared" si="3"/>
        <v>2780</v>
      </c>
      <c r="J43" s="1065">
        <f t="shared" si="3"/>
        <v>1350</v>
      </c>
      <c r="K43" s="1065">
        <f t="shared" si="3"/>
        <v>2820</v>
      </c>
      <c r="L43" s="1065">
        <f t="shared" si="3"/>
        <v>1380</v>
      </c>
      <c r="M43" s="1064">
        <f>M42-980+20</f>
        <v>2910</v>
      </c>
      <c r="N43" s="610">
        <f>N42-980+20</f>
        <v>1390</v>
      </c>
      <c r="O43" s="96">
        <v>140</v>
      </c>
    </row>
    <row r="44" spans="1:19" ht="13.9" customHeight="1" thickBot="1" x14ac:dyDescent="0.3">
      <c r="A44" s="707"/>
      <c r="B44" s="121"/>
      <c r="C44" s="673"/>
      <c r="D44" s="688">
        <v>3390</v>
      </c>
      <c r="E44" s="396">
        <v>4750</v>
      </c>
      <c r="F44" s="686">
        <v>1580</v>
      </c>
      <c r="G44" s="679">
        <v>2490</v>
      </c>
      <c r="H44" s="651">
        <v>1220</v>
      </c>
      <c r="I44" s="661">
        <v>2780</v>
      </c>
      <c r="J44" s="662">
        <v>1350</v>
      </c>
      <c r="K44" s="654">
        <v>2820</v>
      </c>
      <c r="L44" s="397">
        <v>1380</v>
      </c>
      <c r="M44" s="616">
        <v>2910</v>
      </c>
      <c r="N44" s="622">
        <v>1510</v>
      </c>
      <c r="O44" s="96"/>
    </row>
    <row r="45" spans="1:19" ht="64.150000000000006" customHeight="1" thickBot="1" x14ac:dyDescent="0.25">
      <c r="A45" s="531" t="s">
        <v>137</v>
      </c>
      <c r="B45" s="546" t="s">
        <v>172</v>
      </c>
      <c r="C45" s="674">
        <v>2</v>
      </c>
      <c r="D45" s="1108">
        <v>3390</v>
      </c>
      <c r="E45" s="1109">
        <v>4750</v>
      </c>
      <c r="F45" s="643">
        <v>1580</v>
      </c>
      <c r="G45" s="629">
        <v>2490</v>
      </c>
      <c r="H45" s="543">
        <v>1220</v>
      </c>
      <c r="I45" s="663">
        <v>2780</v>
      </c>
      <c r="J45" s="536">
        <v>1350</v>
      </c>
      <c r="K45" s="655">
        <v>2820</v>
      </c>
      <c r="L45" s="534">
        <v>1380</v>
      </c>
      <c r="M45" s="611">
        <v>2910</v>
      </c>
      <c r="N45" s="1041">
        <v>1510</v>
      </c>
      <c r="O45" s="2020" t="s">
        <v>144</v>
      </c>
      <c r="P45" s="2020"/>
      <c r="Q45" s="45"/>
      <c r="R45" s="45"/>
      <c r="S45" s="45"/>
    </row>
    <row r="46" spans="1:19" ht="36" customHeight="1" x14ac:dyDescent="0.25">
      <c r="A46" s="1892" t="s">
        <v>80</v>
      </c>
      <c r="B46" s="1893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  <c r="O46" s="13"/>
    </row>
    <row r="47" spans="1:19" ht="15.6" customHeight="1" x14ac:dyDescent="0.25">
      <c r="A47" s="179"/>
      <c r="B47" s="20"/>
      <c r="C47" s="539"/>
      <c r="D47" s="1110">
        <v>5340</v>
      </c>
      <c r="E47" s="1111">
        <v>7480</v>
      </c>
      <c r="F47" s="1112">
        <v>2940</v>
      </c>
      <c r="G47" s="848">
        <v>4040</v>
      </c>
      <c r="H47" s="849">
        <v>2190</v>
      </c>
      <c r="I47" s="850">
        <v>4390</v>
      </c>
      <c r="J47" s="851">
        <v>2330</v>
      </c>
      <c r="K47" s="848">
        <v>4440</v>
      </c>
      <c r="L47" s="849">
        <v>2360</v>
      </c>
      <c r="M47" s="850">
        <v>4740</v>
      </c>
      <c r="N47" s="851">
        <v>2470</v>
      </c>
      <c r="O47" s="96"/>
    </row>
    <row r="48" spans="1:19" ht="14.45" customHeight="1" x14ac:dyDescent="0.25">
      <c r="A48" s="62"/>
      <c r="B48" s="18"/>
      <c r="C48" s="221"/>
      <c r="D48" s="188">
        <f>(D47-980+20)</f>
        <v>4380</v>
      </c>
      <c r="E48" s="391">
        <f>D48*140%</f>
        <v>6132</v>
      </c>
      <c r="F48" s="1063">
        <f>D48*55%</f>
        <v>2409</v>
      </c>
      <c r="G48" s="1065">
        <f t="shared" ref="G48:L48" si="4">G47-830+20</f>
        <v>3230</v>
      </c>
      <c r="H48" s="1065">
        <f t="shared" si="4"/>
        <v>1380</v>
      </c>
      <c r="I48" s="1065">
        <f t="shared" si="4"/>
        <v>3580</v>
      </c>
      <c r="J48" s="1065">
        <f t="shared" si="4"/>
        <v>1520</v>
      </c>
      <c r="K48" s="1065">
        <f t="shared" si="4"/>
        <v>3630</v>
      </c>
      <c r="L48" s="1065">
        <f t="shared" si="4"/>
        <v>1550</v>
      </c>
      <c r="M48" s="1064">
        <f>M47-980+20</f>
        <v>3780</v>
      </c>
      <c r="N48" s="610">
        <f>N47-980+20</f>
        <v>1510</v>
      </c>
      <c r="O48" s="96">
        <v>140</v>
      </c>
      <c r="P48">
        <v>55</v>
      </c>
    </row>
    <row r="49" spans="1:16" ht="12.6" customHeight="1" thickBot="1" x14ac:dyDescent="0.3">
      <c r="A49" s="708"/>
      <c r="B49" s="121"/>
      <c r="C49" s="675"/>
      <c r="D49" s="664">
        <v>4380</v>
      </c>
      <c r="E49" s="393">
        <v>6130</v>
      </c>
      <c r="F49" s="690">
        <v>2410</v>
      </c>
      <c r="G49" s="680">
        <v>3230</v>
      </c>
      <c r="H49" s="652">
        <v>1380</v>
      </c>
      <c r="I49" s="664">
        <v>3580</v>
      </c>
      <c r="J49" s="665">
        <v>1520</v>
      </c>
      <c r="K49" s="656">
        <v>3630</v>
      </c>
      <c r="L49" s="394">
        <v>1550</v>
      </c>
      <c r="M49" s="623">
        <v>3780</v>
      </c>
      <c r="N49" s="624">
        <v>1540</v>
      </c>
      <c r="O49" s="96"/>
    </row>
    <row r="50" spans="1:16" ht="67.5" customHeight="1" thickBot="1" x14ac:dyDescent="0.3">
      <c r="A50" s="547" t="s">
        <v>24</v>
      </c>
      <c r="B50" s="546" t="s">
        <v>173</v>
      </c>
      <c r="C50" s="541">
        <v>2</v>
      </c>
      <c r="D50" s="1113">
        <v>4380</v>
      </c>
      <c r="E50" s="1114">
        <v>6130</v>
      </c>
      <c r="F50" s="1115">
        <v>2410</v>
      </c>
      <c r="G50" s="629">
        <v>3230</v>
      </c>
      <c r="H50" s="543">
        <v>1380</v>
      </c>
      <c r="I50" s="634">
        <v>3580</v>
      </c>
      <c r="J50" s="643">
        <v>1520</v>
      </c>
      <c r="K50" s="629">
        <v>3630</v>
      </c>
      <c r="L50" s="543">
        <v>1550</v>
      </c>
      <c r="M50" s="856">
        <v>3780</v>
      </c>
      <c r="N50" s="1054">
        <v>1540</v>
      </c>
      <c r="O50" s="96"/>
    </row>
    <row r="51" spans="1:16" ht="14.45" customHeight="1" x14ac:dyDescent="0.25">
      <c r="A51" s="709"/>
      <c r="B51" s="548"/>
      <c r="C51" s="530"/>
      <c r="D51" s="1110">
        <v>5760</v>
      </c>
      <c r="E51" s="1111">
        <v>8060</v>
      </c>
      <c r="F51" s="1112">
        <v>3170</v>
      </c>
      <c r="G51" s="757">
        <v>4360</v>
      </c>
      <c r="H51" s="824">
        <v>2370</v>
      </c>
      <c r="I51" s="728">
        <v>4730</v>
      </c>
      <c r="J51" s="820">
        <v>2510</v>
      </c>
      <c r="K51" s="757">
        <v>4790</v>
      </c>
      <c r="L51" s="824">
        <v>2540</v>
      </c>
      <c r="M51" s="728">
        <v>5110</v>
      </c>
      <c r="N51" s="820">
        <v>2660</v>
      </c>
      <c r="O51" s="96"/>
    </row>
    <row r="52" spans="1:16" ht="15" customHeight="1" x14ac:dyDescent="0.25">
      <c r="A52" s="710"/>
      <c r="B52" s="549"/>
      <c r="C52" s="676"/>
      <c r="D52" s="188">
        <f>(D51-980+20)</f>
        <v>4800</v>
      </c>
      <c r="E52" s="391">
        <f>D52*140%</f>
        <v>6720</v>
      </c>
      <c r="F52" s="689">
        <f>D52*55%</f>
        <v>2640</v>
      </c>
      <c r="G52" s="529">
        <f t="shared" ref="G52:L52" si="5">G51-830+20</f>
        <v>3550</v>
      </c>
      <c r="H52" s="529">
        <f t="shared" si="5"/>
        <v>1560</v>
      </c>
      <c r="I52" s="529">
        <f t="shared" si="5"/>
        <v>3920</v>
      </c>
      <c r="J52" s="529">
        <f t="shared" si="5"/>
        <v>1700</v>
      </c>
      <c r="K52" s="529">
        <f t="shared" si="5"/>
        <v>3980</v>
      </c>
      <c r="L52" s="529">
        <f t="shared" si="5"/>
        <v>1730</v>
      </c>
      <c r="M52" s="609">
        <f>M51-980+20</f>
        <v>4150</v>
      </c>
      <c r="N52" s="610">
        <f>N51-980+20</f>
        <v>1700</v>
      </c>
      <c r="O52" s="96">
        <v>140</v>
      </c>
      <c r="P52">
        <v>55</v>
      </c>
    </row>
    <row r="53" spans="1:16" ht="15" customHeight="1" thickBot="1" x14ac:dyDescent="0.3">
      <c r="A53" s="711"/>
      <c r="B53" s="550"/>
      <c r="C53" s="677"/>
      <c r="D53" s="664">
        <v>4800</v>
      </c>
      <c r="E53" s="393">
        <v>6720</v>
      </c>
      <c r="F53" s="690">
        <v>2640</v>
      </c>
      <c r="G53" s="680">
        <v>3550</v>
      </c>
      <c r="H53" s="652">
        <v>1560</v>
      </c>
      <c r="I53" s="664">
        <v>3920</v>
      </c>
      <c r="J53" s="665">
        <v>1700</v>
      </c>
      <c r="K53" s="656">
        <v>3980</v>
      </c>
      <c r="L53" s="394">
        <v>1730</v>
      </c>
      <c r="M53" s="771">
        <v>4150</v>
      </c>
      <c r="N53" s="624">
        <v>1730</v>
      </c>
      <c r="O53" s="96"/>
    </row>
    <row r="54" spans="1:16" ht="65.25" customHeight="1" thickBot="1" x14ac:dyDescent="0.3">
      <c r="A54" s="551" t="s">
        <v>14</v>
      </c>
      <c r="B54" s="546" t="s">
        <v>174</v>
      </c>
      <c r="C54" s="541">
        <v>2</v>
      </c>
      <c r="D54" s="1113">
        <v>4800</v>
      </c>
      <c r="E54" s="1114">
        <v>6720</v>
      </c>
      <c r="F54" s="1115">
        <v>2640</v>
      </c>
      <c r="G54" s="629">
        <v>3550</v>
      </c>
      <c r="H54" s="543">
        <v>1560</v>
      </c>
      <c r="I54" s="634">
        <v>3920</v>
      </c>
      <c r="J54" s="643">
        <v>1700</v>
      </c>
      <c r="K54" s="629">
        <v>3980</v>
      </c>
      <c r="L54" s="543">
        <v>1730</v>
      </c>
      <c r="M54" s="856">
        <v>4150</v>
      </c>
      <c r="N54" s="1054">
        <v>1730</v>
      </c>
      <c r="O54" s="96"/>
    </row>
    <row r="55" spans="1:16" ht="15" customHeight="1" x14ac:dyDescent="0.25">
      <c r="A55" s="712"/>
      <c r="B55" s="548"/>
      <c r="C55" s="530"/>
      <c r="D55" s="1110">
        <v>6120</v>
      </c>
      <c r="E55" s="1111">
        <v>8570</v>
      </c>
      <c r="F55" s="1112">
        <v>3370</v>
      </c>
      <c r="G55" s="757">
        <v>4640</v>
      </c>
      <c r="H55" s="824">
        <v>2520</v>
      </c>
      <c r="I55" s="728">
        <v>5040</v>
      </c>
      <c r="J55" s="820">
        <v>2680</v>
      </c>
      <c r="K55" s="757">
        <v>5090</v>
      </c>
      <c r="L55" s="824">
        <v>2710</v>
      </c>
      <c r="M55" s="728">
        <v>5440</v>
      </c>
      <c r="N55" s="820">
        <v>2830</v>
      </c>
      <c r="O55" s="96"/>
    </row>
    <row r="56" spans="1:16" ht="13.15" customHeight="1" thickBot="1" x14ac:dyDescent="0.3">
      <c r="A56" s="713"/>
      <c r="B56" s="549"/>
      <c r="C56" s="676"/>
      <c r="D56" s="691">
        <f>(D55-980+20)</f>
        <v>5160</v>
      </c>
      <c r="E56" s="395">
        <f>D56*140%</f>
        <v>7223.9999999999991</v>
      </c>
      <c r="F56" s="692">
        <f>D56*55%</f>
        <v>2838.0000000000005</v>
      </c>
      <c r="G56" s="529">
        <f t="shared" ref="G56:L56" si="6">G55-830+20</f>
        <v>3830</v>
      </c>
      <c r="H56" s="529">
        <f t="shared" si="6"/>
        <v>1710</v>
      </c>
      <c r="I56" s="529">
        <f t="shared" si="6"/>
        <v>4230</v>
      </c>
      <c r="J56" s="529">
        <f t="shared" si="6"/>
        <v>1870</v>
      </c>
      <c r="K56" s="529">
        <f t="shared" si="6"/>
        <v>4280</v>
      </c>
      <c r="L56" s="529">
        <f t="shared" si="6"/>
        <v>1900</v>
      </c>
      <c r="M56" s="609">
        <f>M55-980+20</f>
        <v>4480</v>
      </c>
      <c r="N56" s="610">
        <f>N55-980+20</f>
        <v>1870</v>
      </c>
      <c r="O56" s="96">
        <v>140</v>
      </c>
      <c r="P56">
        <v>55</v>
      </c>
    </row>
    <row r="57" spans="1:16" ht="13.15" customHeight="1" thickBot="1" x14ac:dyDescent="0.3">
      <c r="A57" s="714"/>
      <c r="B57" s="550"/>
      <c r="C57" s="677"/>
      <c r="D57" s="1055">
        <v>5160</v>
      </c>
      <c r="E57" s="1056">
        <v>7220</v>
      </c>
      <c r="F57" s="1057">
        <v>2840</v>
      </c>
      <c r="G57" s="1058">
        <v>3830</v>
      </c>
      <c r="H57" s="1059">
        <v>1710</v>
      </c>
      <c r="I57" s="1055">
        <v>4230</v>
      </c>
      <c r="J57" s="1057">
        <v>1870</v>
      </c>
      <c r="K57" s="1058">
        <v>4280</v>
      </c>
      <c r="L57" s="1059">
        <v>1900</v>
      </c>
      <c r="M57" s="1060">
        <v>4480</v>
      </c>
      <c r="N57" s="624">
        <v>1890</v>
      </c>
      <c r="O57" s="96"/>
    </row>
    <row r="58" spans="1:16" ht="66.75" customHeight="1" thickBot="1" x14ac:dyDescent="0.3">
      <c r="A58" s="552" t="s">
        <v>145</v>
      </c>
      <c r="B58" s="546" t="s">
        <v>175</v>
      </c>
      <c r="C58" s="678">
        <v>2</v>
      </c>
      <c r="D58" s="1116">
        <v>5160</v>
      </c>
      <c r="E58" s="1117">
        <v>7220</v>
      </c>
      <c r="F58" s="1118">
        <v>2840</v>
      </c>
      <c r="G58" s="658">
        <v>3830</v>
      </c>
      <c r="H58" s="545">
        <v>1710</v>
      </c>
      <c r="I58" s="650">
        <v>4230</v>
      </c>
      <c r="J58" s="667">
        <v>1870</v>
      </c>
      <c r="K58" s="658">
        <v>4280</v>
      </c>
      <c r="L58" s="545">
        <v>1900</v>
      </c>
      <c r="M58" s="856">
        <v>4480</v>
      </c>
      <c r="N58" s="1054">
        <v>1890</v>
      </c>
      <c r="O58" s="96"/>
    </row>
    <row r="59" spans="1:16" ht="11.45" customHeight="1" x14ac:dyDescent="0.25">
      <c r="A59" s="712"/>
      <c r="B59" s="548"/>
      <c r="C59" s="530"/>
      <c r="D59" s="728">
        <v>7880</v>
      </c>
      <c r="E59" s="555">
        <v>11030</v>
      </c>
      <c r="F59" s="820">
        <v>4330</v>
      </c>
      <c r="G59" s="757">
        <v>6380</v>
      </c>
      <c r="H59" s="824">
        <v>3470</v>
      </c>
      <c r="I59" s="728">
        <v>6930</v>
      </c>
      <c r="J59" s="820">
        <v>3680</v>
      </c>
      <c r="K59" s="757">
        <v>7010</v>
      </c>
      <c r="L59" s="824">
        <v>3720</v>
      </c>
      <c r="M59" s="728">
        <v>7480</v>
      </c>
      <c r="N59" s="820">
        <v>3900</v>
      </c>
      <c r="O59" s="96"/>
    </row>
    <row r="60" spans="1:16" ht="11.25" customHeight="1" thickBot="1" x14ac:dyDescent="0.3">
      <c r="A60" s="713"/>
      <c r="B60" s="549"/>
      <c r="C60" s="676"/>
      <c r="D60" s="694">
        <f>(D59-980+20)</f>
        <v>6920</v>
      </c>
      <c r="E60" s="399">
        <f>D60*140%</f>
        <v>9688</v>
      </c>
      <c r="F60" s="695">
        <f>D60*55%</f>
        <v>3806.0000000000005</v>
      </c>
      <c r="G60" s="529">
        <f t="shared" ref="G60:L60" si="7">G59-830+20</f>
        <v>5570</v>
      </c>
      <c r="H60" s="529">
        <f t="shared" si="7"/>
        <v>2660</v>
      </c>
      <c r="I60" s="529">
        <f t="shared" si="7"/>
        <v>6120</v>
      </c>
      <c r="J60" s="529">
        <f t="shared" si="7"/>
        <v>2870</v>
      </c>
      <c r="K60" s="529">
        <f t="shared" si="7"/>
        <v>6200</v>
      </c>
      <c r="L60" s="529">
        <f t="shared" si="7"/>
        <v>2910</v>
      </c>
      <c r="M60" s="609">
        <f>M59-980+20</f>
        <v>6520</v>
      </c>
      <c r="N60" s="610">
        <f>N59-980+20</f>
        <v>2940</v>
      </c>
      <c r="O60" s="96">
        <v>140</v>
      </c>
      <c r="P60">
        <v>55</v>
      </c>
    </row>
    <row r="61" spans="1:16" ht="11.45" customHeight="1" thickBot="1" x14ac:dyDescent="0.3">
      <c r="A61" s="714"/>
      <c r="B61" s="550"/>
      <c r="C61" s="677"/>
      <c r="D61" s="1055">
        <v>6920</v>
      </c>
      <c r="E61" s="1056">
        <v>9690</v>
      </c>
      <c r="F61" s="1057">
        <v>3810</v>
      </c>
      <c r="G61" s="1058">
        <v>5570</v>
      </c>
      <c r="H61" s="1059">
        <v>2660</v>
      </c>
      <c r="I61" s="1055">
        <v>6120</v>
      </c>
      <c r="J61" s="1057">
        <v>2870</v>
      </c>
      <c r="K61" s="1058">
        <v>6200</v>
      </c>
      <c r="L61" s="1059">
        <v>2910</v>
      </c>
      <c r="M61" s="1061">
        <v>6520</v>
      </c>
      <c r="N61" s="1062">
        <v>2940</v>
      </c>
      <c r="O61" s="96"/>
    </row>
    <row r="62" spans="1:16" ht="66" customHeight="1" thickBot="1" x14ac:dyDescent="0.3">
      <c r="A62" s="552" t="s">
        <v>146</v>
      </c>
      <c r="B62" s="546" t="s">
        <v>175</v>
      </c>
      <c r="C62" s="678">
        <v>2</v>
      </c>
      <c r="D62" s="650">
        <v>6920</v>
      </c>
      <c r="E62" s="544">
        <v>9690</v>
      </c>
      <c r="F62" s="667">
        <v>3810</v>
      </c>
      <c r="G62" s="658">
        <v>5570</v>
      </c>
      <c r="H62" s="545">
        <v>2660</v>
      </c>
      <c r="I62" s="650">
        <v>6120</v>
      </c>
      <c r="J62" s="667">
        <v>2870</v>
      </c>
      <c r="K62" s="658">
        <v>6200</v>
      </c>
      <c r="L62" s="545">
        <v>2910</v>
      </c>
      <c r="M62" s="857">
        <v>6520</v>
      </c>
      <c r="N62" s="626">
        <v>2940</v>
      </c>
      <c r="O62" s="51"/>
    </row>
    <row r="63" spans="1:16" ht="28.9" customHeight="1" x14ac:dyDescent="0.3">
      <c r="A63" s="219" t="s">
        <v>82</v>
      </c>
      <c r="B63" s="220"/>
      <c r="C63" s="220"/>
      <c r="D63" s="220"/>
      <c r="E63" s="220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6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0.45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27"/>
      <c r="N65" s="27"/>
      <c r="O65" s="27"/>
    </row>
    <row r="66" spans="1:15" ht="24.6" customHeight="1" x14ac:dyDescent="0.25">
      <c r="A66" s="16" t="s">
        <v>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26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24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20.45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27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  <c r="O70" s="27"/>
    </row>
    <row r="71" spans="1:15" ht="42" customHeight="1" x14ac:dyDescent="0.25">
      <c r="A71" s="1870" t="s">
        <v>55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  <c r="O71" s="79"/>
    </row>
    <row r="72" spans="1:15" ht="45" customHeight="1" x14ac:dyDescent="0.25">
      <c r="A72" s="1841" t="s">
        <v>147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1841"/>
      <c r="L72" s="1841"/>
      <c r="M72" s="39"/>
      <c r="N72" s="39"/>
      <c r="O72" s="39"/>
    </row>
    <row r="73" spans="1:15" ht="29.45" customHeight="1" x14ac:dyDescent="0.25">
      <c r="A73" s="1841" t="s">
        <v>50</v>
      </c>
      <c r="B73" s="1841"/>
      <c r="C73" s="1841"/>
      <c r="D73" s="1841"/>
      <c r="E73" s="1841"/>
      <c r="F73" s="1841"/>
      <c r="G73" s="1841"/>
      <c r="H73" s="1841"/>
      <c r="I73" s="1841"/>
      <c r="J73" s="1841"/>
      <c r="K73" s="1841"/>
      <c r="L73" s="1841"/>
      <c r="M73" s="39"/>
      <c r="N73" s="39"/>
      <c r="O73" s="39"/>
    </row>
    <row r="74" spans="1:15" ht="56.45" customHeight="1" x14ac:dyDescent="0.25">
      <c r="A74" s="1841" t="s">
        <v>148</v>
      </c>
      <c r="B74" s="1841"/>
      <c r="C74" s="1841"/>
      <c r="D74" s="1841"/>
      <c r="E74" s="1841"/>
      <c r="F74" s="1841"/>
      <c r="G74" s="1841"/>
      <c r="H74" s="1841"/>
      <c r="I74" s="1841"/>
      <c r="J74" s="1841"/>
      <c r="K74" s="1841"/>
      <c r="L74" s="1841"/>
      <c r="M74" s="39"/>
      <c r="N74" s="39"/>
      <c r="O74" s="39"/>
    </row>
    <row r="75" spans="1:15" ht="54.6" customHeight="1" thickBo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47.25" customHeight="1" thickBot="1" x14ac:dyDescent="0.25">
      <c r="A76" s="1781" t="s">
        <v>20</v>
      </c>
      <c r="B76" s="1783" t="s">
        <v>21</v>
      </c>
      <c r="C76" s="1783" t="s">
        <v>22</v>
      </c>
      <c r="D76" s="1793" t="s">
        <v>52</v>
      </c>
      <c r="E76" s="1790"/>
      <c r="F76" s="1842"/>
      <c r="G76" s="1793" t="s">
        <v>84</v>
      </c>
      <c r="H76" s="1842"/>
      <c r="I76" s="1793" t="s">
        <v>162</v>
      </c>
      <c r="J76" s="1842"/>
      <c r="K76" s="1793" t="s">
        <v>163</v>
      </c>
      <c r="L76" s="1792"/>
      <c r="M76" s="1793" t="s">
        <v>180</v>
      </c>
      <c r="N76" s="1792"/>
      <c r="O76" s="100"/>
    </row>
    <row r="77" spans="1:15" ht="57.6" customHeight="1" thickBot="1" x14ac:dyDescent="0.25">
      <c r="A77" s="1782"/>
      <c r="B77" s="1784"/>
      <c r="C77" s="1830"/>
      <c r="D77" s="22" t="s">
        <v>27</v>
      </c>
      <c r="E77" s="23" t="s">
        <v>26</v>
      </c>
      <c r="F77" s="24" t="s">
        <v>129</v>
      </c>
      <c r="G77" s="22" t="s">
        <v>23</v>
      </c>
      <c r="H77" s="24" t="s">
        <v>129</v>
      </c>
      <c r="I77" s="22" t="s">
        <v>23</v>
      </c>
      <c r="J77" s="24" t="s">
        <v>129</v>
      </c>
      <c r="K77" s="22" t="s">
        <v>23</v>
      </c>
      <c r="L77" s="24" t="s">
        <v>129</v>
      </c>
      <c r="M77" s="22" t="s">
        <v>23</v>
      </c>
      <c r="N77" s="24" t="s">
        <v>129</v>
      </c>
      <c r="O77" s="49"/>
    </row>
    <row r="78" spans="1:15" ht="33" customHeight="1" thickBot="1" x14ac:dyDescent="0.25">
      <c r="A78" s="1827" t="s">
        <v>92</v>
      </c>
      <c r="B78" s="1828"/>
      <c r="C78" s="1828"/>
      <c r="D78" s="1828"/>
      <c r="E78" s="1828"/>
      <c r="F78" s="1828"/>
      <c r="G78" s="1828"/>
      <c r="H78" s="1828"/>
      <c r="I78" s="1828"/>
      <c r="J78" s="1828"/>
      <c r="K78" s="1828"/>
      <c r="L78" s="1828"/>
      <c r="M78" s="1828"/>
      <c r="N78" s="1829"/>
      <c r="O78" s="88"/>
    </row>
    <row r="79" spans="1:15" ht="21" customHeight="1" thickBot="1" x14ac:dyDescent="0.25">
      <c r="A79" s="1800" t="s">
        <v>30</v>
      </c>
      <c r="B79" s="1801"/>
      <c r="C79" s="1801"/>
      <c r="D79" s="1801"/>
      <c r="E79" s="1801"/>
      <c r="F79" s="1801"/>
      <c r="G79" s="1801"/>
      <c r="H79" s="1801"/>
      <c r="I79" s="1801"/>
      <c r="J79" s="1801"/>
      <c r="K79" s="1801"/>
      <c r="L79" s="1801"/>
      <c r="M79" s="1801"/>
      <c r="N79" s="1802"/>
      <c r="O79" s="88"/>
    </row>
    <row r="80" spans="1:15" ht="12.75" customHeight="1" x14ac:dyDescent="0.25">
      <c r="A80" s="770"/>
      <c r="B80" s="19"/>
      <c r="C80" s="71"/>
      <c r="D80" s="794">
        <v>3100</v>
      </c>
      <c r="E80" s="570">
        <v>4180</v>
      </c>
      <c r="F80" s="795">
        <v>2510</v>
      </c>
      <c r="G80" s="788">
        <v>2510</v>
      </c>
      <c r="H80" s="799">
        <v>2010</v>
      </c>
      <c r="I80" s="803">
        <v>2720</v>
      </c>
      <c r="J80" s="795">
        <v>2130</v>
      </c>
      <c r="K80" s="788">
        <v>2760</v>
      </c>
      <c r="L80" s="799">
        <v>2160</v>
      </c>
      <c r="M80" s="803">
        <v>2790</v>
      </c>
      <c r="N80" s="795">
        <v>2320</v>
      </c>
      <c r="O80" s="53"/>
    </row>
    <row r="81" spans="1:41" ht="12.75" customHeight="1" thickBot="1" x14ac:dyDescent="0.3">
      <c r="A81" s="771"/>
      <c r="B81" s="549"/>
      <c r="C81" s="1044">
        <v>0.03</v>
      </c>
      <c r="D81" s="726">
        <f>D80*103%</f>
        <v>3193</v>
      </c>
      <c r="E81" s="554">
        <f>D81*135%</f>
        <v>4310.55</v>
      </c>
      <c r="F81" s="727"/>
      <c r="G81" s="719">
        <f>D81*81%</f>
        <v>2586.3300000000004</v>
      </c>
      <c r="H81" s="749"/>
      <c r="I81" s="726">
        <f>D81*88%</f>
        <v>2809.84</v>
      </c>
      <c r="J81" s="727"/>
      <c r="K81" s="719">
        <f>D81*89%</f>
        <v>2841.77</v>
      </c>
      <c r="L81" s="749"/>
      <c r="M81" s="726">
        <f>D81*94.5%</f>
        <v>3017.3849999999998</v>
      </c>
      <c r="N81" s="727"/>
      <c r="O81" s="53"/>
    </row>
    <row r="82" spans="1:41" ht="15" customHeight="1" thickBot="1" x14ac:dyDescent="0.3">
      <c r="A82" s="771"/>
      <c r="B82" s="549"/>
      <c r="C82" s="574"/>
      <c r="D82" s="728">
        <v>3190</v>
      </c>
      <c r="E82" s="555">
        <v>4310</v>
      </c>
      <c r="F82" s="729">
        <v>2540</v>
      </c>
      <c r="G82" s="720">
        <v>2590</v>
      </c>
      <c r="H82" s="750">
        <v>2030</v>
      </c>
      <c r="I82" s="741">
        <v>2810</v>
      </c>
      <c r="J82" s="729">
        <v>2160</v>
      </c>
      <c r="K82" s="720">
        <v>2840</v>
      </c>
      <c r="L82" s="750">
        <v>2190</v>
      </c>
      <c r="M82" s="741">
        <v>3020</v>
      </c>
      <c r="N82" s="729">
        <v>2350</v>
      </c>
      <c r="O82" s="1901" t="s">
        <v>122</v>
      </c>
      <c r="P82" s="1901"/>
      <c r="Q82" s="1901"/>
      <c r="R82" s="1901"/>
      <c r="S82" s="1902"/>
      <c r="T82" s="1896" t="s">
        <v>123</v>
      </c>
      <c r="U82" s="1897"/>
      <c r="V82" s="1897"/>
      <c r="W82" s="1897"/>
      <c r="X82" s="484" t="s">
        <v>157</v>
      </c>
      <c r="Y82" s="1897" t="s">
        <v>153</v>
      </c>
      <c r="Z82" s="1897"/>
      <c r="AA82" s="1897"/>
      <c r="AB82" s="1898"/>
      <c r="AC82" s="435"/>
      <c r="AD82" s="1896" t="s">
        <v>150</v>
      </c>
      <c r="AE82" s="1897"/>
      <c r="AF82" s="1897"/>
      <c r="AG82" s="1898"/>
      <c r="AH82" s="1896" t="s">
        <v>151</v>
      </c>
      <c r="AI82" s="1897"/>
      <c r="AJ82" s="1897"/>
      <c r="AK82" s="1898"/>
      <c r="AL82" s="1896" t="s">
        <v>152</v>
      </c>
      <c r="AM82" s="1897"/>
      <c r="AN82" s="1897"/>
      <c r="AO82" s="1898"/>
    </row>
    <row r="83" spans="1:41" ht="71.45" customHeight="1" x14ac:dyDescent="0.25">
      <c r="A83" s="772" t="s">
        <v>46</v>
      </c>
      <c r="B83" s="557" t="s">
        <v>89</v>
      </c>
      <c r="C83" s="716">
        <v>2</v>
      </c>
      <c r="D83" s="730">
        <v>3190</v>
      </c>
      <c r="E83" s="558">
        <v>4310</v>
      </c>
      <c r="F83" s="731">
        <v>2540</v>
      </c>
      <c r="G83" s="721">
        <v>2590</v>
      </c>
      <c r="H83" s="751">
        <v>2030</v>
      </c>
      <c r="I83" s="740">
        <v>2810</v>
      </c>
      <c r="J83" s="731">
        <v>2160</v>
      </c>
      <c r="K83" s="721">
        <v>2840</v>
      </c>
      <c r="L83" s="751">
        <v>2190</v>
      </c>
      <c r="M83" s="740">
        <v>3020</v>
      </c>
      <c r="N83" s="731">
        <v>2350</v>
      </c>
      <c r="O83" s="228"/>
      <c r="P83" s="229" t="s">
        <v>99</v>
      </c>
      <c r="Q83" s="229" t="s">
        <v>100</v>
      </c>
      <c r="R83" s="230" t="s">
        <v>101</v>
      </c>
      <c r="S83" s="459" t="s">
        <v>102</v>
      </c>
      <c r="T83" s="415" t="s">
        <v>99</v>
      </c>
      <c r="U83" s="229" t="s">
        <v>100</v>
      </c>
      <c r="V83" s="230" t="s">
        <v>101</v>
      </c>
      <c r="W83" s="476" t="s">
        <v>117</v>
      </c>
      <c r="X83" s="485" t="s">
        <v>156</v>
      </c>
      <c r="Y83" s="480" t="s">
        <v>99</v>
      </c>
      <c r="Z83" s="425" t="s">
        <v>100</v>
      </c>
      <c r="AA83" s="426" t="s">
        <v>154</v>
      </c>
      <c r="AB83" s="427" t="s">
        <v>155</v>
      </c>
      <c r="AC83" s="1899" t="s">
        <v>159</v>
      </c>
      <c r="AD83" s="424" t="s">
        <v>99</v>
      </c>
      <c r="AE83" s="425" t="s">
        <v>100</v>
      </c>
      <c r="AF83" s="426" t="s">
        <v>154</v>
      </c>
      <c r="AG83" s="427" t="s">
        <v>155</v>
      </c>
      <c r="AH83" s="424" t="s">
        <v>99</v>
      </c>
      <c r="AI83" s="425" t="s">
        <v>100</v>
      </c>
      <c r="AJ83" s="426" t="s">
        <v>154</v>
      </c>
      <c r="AK83" s="427" t="s">
        <v>155</v>
      </c>
      <c r="AL83" s="424" t="s">
        <v>99</v>
      </c>
      <c r="AM83" s="425" t="s">
        <v>100</v>
      </c>
      <c r="AN83" s="426" t="s">
        <v>154</v>
      </c>
      <c r="AO83" s="427" t="s">
        <v>155</v>
      </c>
    </row>
    <row r="84" spans="1:41" ht="16.899999999999999" hidden="1" customHeight="1" thickBot="1" x14ac:dyDescent="0.3">
      <c r="A84" s="773"/>
      <c r="B84" s="559" t="s">
        <v>35</v>
      </c>
      <c r="C84" s="717"/>
      <c r="D84" s="732">
        <v>2670</v>
      </c>
      <c r="E84" s="560"/>
      <c r="F84" s="733"/>
      <c r="G84" s="561"/>
      <c r="H84" s="752"/>
      <c r="I84" s="732"/>
      <c r="J84" s="733"/>
      <c r="K84" s="561"/>
      <c r="L84" s="752"/>
      <c r="M84" s="732"/>
      <c r="N84" s="764"/>
      <c r="O84" s="363"/>
      <c r="P84" s="98"/>
      <c r="Q84" s="98"/>
      <c r="R84" s="98"/>
      <c r="S84" s="417"/>
      <c r="T84" s="416"/>
      <c r="U84" s="98"/>
      <c r="V84" s="98"/>
      <c r="W84" s="413"/>
      <c r="X84" s="486"/>
      <c r="Y84" s="414"/>
      <c r="Z84" s="98"/>
      <c r="AA84" s="98"/>
      <c r="AB84" s="417"/>
      <c r="AC84" s="1900"/>
      <c r="AD84" s="416"/>
      <c r="AE84" s="98"/>
      <c r="AF84" s="98"/>
      <c r="AG84" s="417"/>
      <c r="AH84" s="416"/>
      <c r="AI84" s="98"/>
      <c r="AJ84" s="98"/>
      <c r="AK84" s="417"/>
      <c r="AL84" s="416"/>
      <c r="AM84" s="98"/>
      <c r="AN84" s="98"/>
      <c r="AO84" s="417"/>
    </row>
    <row r="85" spans="1:41" ht="13.15" customHeight="1" x14ac:dyDescent="0.25">
      <c r="A85" s="774"/>
      <c r="B85" s="549"/>
      <c r="C85" s="574"/>
      <c r="D85" s="734"/>
      <c r="E85" s="562"/>
      <c r="F85" s="735"/>
      <c r="G85" s="1067">
        <v>0.81200000000000006</v>
      </c>
      <c r="H85" s="1069">
        <v>0.8</v>
      </c>
      <c r="I85" s="1068">
        <v>0.88200000000000001</v>
      </c>
      <c r="J85" s="1070">
        <v>0.85</v>
      </c>
      <c r="K85" s="1067">
        <v>0.89100000000000001</v>
      </c>
      <c r="L85" s="1069">
        <v>0.86</v>
      </c>
      <c r="M85" s="1068">
        <v>0.94499999999999995</v>
      </c>
      <c r="N85" s="1071">
        <v>0.9</v>
      </c>
      <c r="O85" s="526" t="s">
        <v>103</v>
      </c>
      <c r="P85" s="1004">
        <v>980</v>
      </c>
      <c r="Q85" s="1004">
        <v>980</v>
      </c>
      <c r="R85" s="1004">
        <v>1340</v>
      </c>
      <c r="S85" s="1005">
        <f>P85+Q85+R85</f>
        <v>3300</v>
      </c>
      <c r="T85" s="1006">
        <v>980</v>
      </c>
      <c r="U85" s="1004">
        <v>980</v>
      </c>
      <c r="V85" s="1004">
        <v>550</v>
      </c>
      <c r="W85" s="1007">
        <v>2510</v>
      </c>
      <c r="X85" s="489">
        <v>670</v>
      </c>
      <c r="Y85" s="1008">
        <v>790</v>
      </c>
      <c r="Z85" s="1009">
        <v>980</v>
      </c>
      <c r="AA85" s="1009">
        <v>1340</v>
      </c>
      <c r="AB85" s="1010">
        <f>Y85+Z85+AA85</f>
        <v>3110</v>
      </c>
      <c r="AC85" s="2015"/>
      <c r="AD85" s="1011">
        <v>700</v>
      </c>
      <c r="AE85" s="1009">
        <v>830</v>
      </c>
      <c r="AF85" s="1009">
        <v>1150</v>
      </c>
      <c r="AG85" s="1012">
        <f>AF85+AE85+AD85</f>
        <v>2680</v>
      </c>
      <c r="AH85" s="1011">
        <v>760</v>
      </c>
      <c r="AI85" s="1009">
        <v>830</v>
      </c>
      <c r="AJ85" s="1009">
        <v>1320</v>
      </c>
      <c r="AK85" s="1012">
        <f>AJ85+AI85+AH85</f>
        <v>2910</v>
      </c>
      <c r="AL85" s="1011">
        <v>790</v>
      </c>
      <c r="AM85" s="1009">
        <v>830</v>
      </c>
      <c r="AN85" s="1009">
        <v>1320</v>
      </c>
      <c r="AO85" s="1012">
        <f>AN85+AM85+AL85</f>
        <v>2940</v>
      </c>
    </row>
    <row r="86" spans="1:41" ht="12" customHeight="1" x14ac:dyDescent="0.25">
      <c r="A86" s="774"/>
      <c r="B86" s="549"/>
      <c r="C86" s="574"/>
      <c r="D86" s="1028">
        <v>3300</v>
      </c>
      <c r="E86" s="1029">
        <v>4450</v>
      </c>
      <c r="F86" s="1030">
        <v>2510</v>
      </c>
      <c r="G86" s="1031">
        <v>2680</v>
      </c>
      <c r="H86" s="1032">
        <v>2010</v>
      </c>
      <c r="I86" s="1028">
        <v>2910</v>
      </c>
      <c r="J86" s="1030">
        <v>2130</v>
      </c>
      <c r="K86" s="1031">
        <v>2940</v>
      </c>
      <c r="L86" s="1032">
        <v>2160</v>
      </c>
      <c r="M86" s="1033">
        <v>3110</v>
      </c>
      <c r="N86" s="1034">
        <v>2320</v>
      </c>
      <c r="O86" s="527">
        <v>1.03</v>
      </c>
      <c r="P86" s="516">
        <v>980</v>
      </c>
      <c r="Q86" s="516">
        <v>980</v>
      </c>
      <c r="R86" s="237">
        <f>S86-P86-Q86</f>
        <v>1439</v>
      </c>
      <c r="S86" s="460">
        <f>S85*103%</f>
        <v>3399</v>
      </c>
      <c r="T86" s="465">
        <v>980</v>
      </c>
      <c r="U86" s="237">
        <v>980</v>
      </c>
      <c r="V86" s="238">
        <f>R86*40%</f>
        <v>575.6</v>
      </c>
      <c r="W86" s="478">
        <f>T86+U86+V86</f>
        <v>2535.6</v>
      </c>
      <c r="X86" s="488">
        <f>570+100</f>
        <v>670</v>
      </c>
      <c r="Y86" s="458">
        <f>603+186</f>
        <v>789</v>
      </c>
      <c r="Z86" s="237">
        <f>Q86</f>
        <v>980</v>
      </c>
      <c r="AA86" s="1017">
        <v>1440</v>
      </c>
      <c r="AB86" s="460">
        <f>AA86+Z86+Y86</f>
        <v>3209</v>
      </c>
      <c r="AC86" s="467"/>
      <c r="AD86" s="465">
        <f>570+133</f>
        <v>703</v>
      </c>
      <c r="AE86" s="237">
        <v>830</v>
      </c>
      <c r="AF86" s="237">
        <f>AG86-AE86-AD86</f>
        <v>1227.8000000000002</v>
      </c>
      <c r="AG86" s="460">
        <f>S87*AG89%</f>
        <v>2760.8</v>
      </c>
      <c r="AH86" s="465">
        <f>603+159</f>
        <v>762</v>
      </c>
      <c r="AI86" s="237">
        <v>830</v>
      </c>
      <c r="AJ86" s="237">
        <f>AK86-AI86-AH86</f>
        <v>1406.8000000000002</v>
      </c>
      <c r="AK86" s="460">
        <f>S87*AK89%</f>
        <v>2998.8</v>
      </c>
      <c r="AL86" s="465">
        <f>603+186</f>
        <v>789</v>
      </c>
      <c r="AM86" s="237">
        <v>830</v>
      </c>
      <c r="AN86" s="237">
        <f>AO86-AM86-AL86</f>
        <v>1410.3999999999996</v>
      </c>
      <c r="AO86" s="460">
        <f>S87*AO89%</f>
        <v>3029.3999999999996</v>
      </c>
    </row>
    <row r="87" spans="1:41" ht="15" customHeight="1" x14ac:dyDescent="0.25">
      <c r="A87" s="774"/>
      <c r="B87" s="549"/>
      <c r="C87" s="715"/>
      <c r="D87" s="738">
        <f>D86*103%</f>
        <v>3399</v>
      </c>
      <c r="E87" s="566">
        <f>D87*135%</f>
        <v>4588.6500000000005</v>
      </c>
      <c r="F87" s="739"/>
      <c r="G87" s="719">
        <f>D87*81.2%</f>
        <v>2759.9880000000003</v>
      </c>
      <c r="H87" s="749"/>
      <c r="I87" s="726">
        <f>D87*88.2%</f>
        <v>2997.9180000000001</v>
      </c>
      <c r="J87" s="727"/>
      <c r="K87" s="719">
        <f>D87*89.1%</f>
        <v>3028.5089999999996</v>
      </c>
      <c r="L87" s="762"/>
      <c r="M87" s="726">
        <v>3209</v>
      </c>
      <c r="N87" s="767"/>
      <c r="O87" s="526" t="s">
        <v>104</v>
      </c>
      <c r="P87" s="1014">
        <v>980</v>
      </c>
      <c r="Q87" s="1014">
        <v>980</v>
      </c>
      <c r="R87" s="1016">
        <v>1440</v>
      </c>
      <c r="S87" s="1013">
        <v>3400</v>
      </c>
      <c r="T87" s="518">
        <v>980</v>
      </c>
      <c r="U87" s="519">
        <v>980</v>
      </c>
      <c r="V87" s="519">
        <f>W87-T87-U87</f>
        <v>580</v>
      </c>
      <c r="W87" s="1022">
        <v>2540</v>
      </c>
      <c r="X87" s="489">
        <v>670</v>
      </c>
      <c r="Y87" s="509">
        <v>790</v>
      </c>
      <c r="Z87" s="510">
        <v>980</v>
      </c>
      <c r="AA87" s="979">
        <f>AB87-Z87-Y87</f>
        <v>1440</v>
      </c>
      <c r="AB87" s="511">
        <v>3210</v>
      </c>
      <c r="AC87" s="512"/>
      <c r="AD87" s="513">
        <v>700</v>
      </c>
      <c r="AE87" s="514">
        <v>830</v>
      </c>
      <c r="AF87" s="514">
        <f>AG87-AE87-AD87</f>
        <v>1230</v>
      </c>
      <c r="AG87" s="515">
        <v>2760</v>
      </c>
      <c r="AH87" s="513">
        <v>760</v>
      </c>
      <c r="AI87" s="514">
        <v>830</v>
      </c>
      <c r="AJ87" s="1015">
        <f>AK87-AI87-AH87</f>
        <v>1410</v>
      </c>
      <c r="AK87" s="515">
        <v>3000</v>
      </c>
      <c r="AL87" s="513">
        <v>790</v>
      </c>
      <c r="AM87" s="514">
        <v>830</v>
      </c>
      <c r="AN87" s="1015">
        <f>AO87-AM87-AL87</f>
        <v>1410</v>
      </c>
      <c r="AO87" s="515">
        <v>3030</v>
      </c>
    </row>
    <row r="88" spans="1:41" ht="39" customHeight="1" thickBot="1" x14ac:dyDescent="0.3">
      <c r="A88" s="774"/>
      <c r="B88" s="549"/>
      <c r="C88" s="574"/>
      <c r="D88" s="736">
        <v>3400</v>
      </c>
      <c r="E88" s="564">
        <v>4590</v>
      </c>
      <c r="F88" s="729">
        <v>2540</v>
      </c>
      <c r="G88" s="565">
        <v>2760</v>
      </c>
      <c r="H88" s="750">
        <v>2030</v>
      </c>
      <c r="I88" s="736">
        <v>3000</v>
      </c>
      <c r="J88" s="729">
        <v>2160</v>
      </c>
      <c r="K88" s="565">
        <v>3030</v>
      </c>
      <c r="L88" s="750">
        <v>2190</v>
      </c>
      <c r="M88" s="768">
        <v>3210</v>
      </c>
      <c r="N88" s="729">
        <v>2350</v>
      </c>
      <c r="O88" s="528" t="s">
        <v>105</v>
      </c>
      <c r="P88" s="461">
        <f t="shared" ref="P88:W88" si="8">P87/P85</f>
        <v>1</v>
      </c>
      <c r="Q88" s="461">
        <f t="shared" si="8"/>
        <v>1</v>
      </c>
      <c r="R88" s="461">
        <f t="shared" si="8"/>
        <v>1.0746268656716418</v>
      </c>
      <c r="S88" s="462">
        <f t="shared" si="8"/>
        <v>1.0303030303030303</v>
      </c>
      <c r="T88" s="466">
        <f t="shared" si="8"/>
        <v>1</v>
      </c>
      <c r="U88" s="461">
        <f t="shared" si="8"/>
        <v>1</v>
      </c>
      <c r="V88" s="461">
        <f t="shared" si="8"/>
        <v>1.0545454545454545</v>
      </c>
      <c r="W88" s="479">
        <f t="shared" si="8"/>
        <v>1.0119521912350598</v>
      </c>
      <c r="X88" s="490"/>
      <c r="Y88" s="509">
        <v>790</v>
      </c>
      <c r="Z88" s="510">
        <v>980</v>
      </c>
      <c r="AA88" s="510"/>
      <c r="AB88" s="511">
        <f>Y88+Z88+AA88</f>
        <v>1770</v>
      </c>
      <c r="AC88" s="475" t="s">
        <v>177</v>
      </c>
      <c r="AD88" s="430">
        <v>700</v>
      </c>
      <c r="AE88" s="431">
        <v>830</v>
      </c>
      <c r="AF88" s="431"/>
      <c r="AG88" s="432">
        <f>AF88+AE88+AD88</f>
        <v>1530</v>
      </c>
      <c r="AH88" s="430">
        <v>760</v>
      </c>
      <c r="AI88" s="431">
        <v>830</v>
      </c>
      <c r="AJ88" s="431"/>
      <c r="AK88" s="432">
        <f>AJ88+AI88+AH88</f>
        <v>1590</v>
      </c>
      <c r="AL88" s="430">
        <v>790</v>
      </c>
      <c r="AM88" s="431">
        <v>830</v>
      </c>
      <c r="AN88" s="431"/>
      <c r="AO88" s="432">
        <f>AN88+AM88+AL88</f>
        <v>1620</v>
      </c>
    </row>
    <row r="89" spans="1:41" ht="63" customHeight="1" thickBot="1" x14ac:dyDescent="0.3">
      <c r="A89" s="772" t="s">
        <v>44</v>
      </c>
      <c r="B89" s="557" t="s">
        <v>88</v>
      </c>
      <c r="C89" s="716">
        <v>2</v>
      </c>
      <c r="D89" s="740">
        <v>3400</v>
      </c>
      <c r="E89" s="346">
        <v>4590</v>
      </c>
      <c r="F89" s="731">
        <v>2540</v>
      </c>
      <c r="G89" s="721">
        <v>2760</v>
      </c>
      <c r="H89" s="751">
        <v>2030</v>
      </c>
      <c r="I89" s="740">
        <v>3000</v>
      </c>
      <c r="J89" s="731">
        <v>2160</v>
      </c>
      <c r="K89" s="721">
        <v>3030</v>
      </c>
      <c r="L89" s="751">
        <v>2190</v>
      </c>
      <c r="M89" s="740">
        <v>3210</v>
      </c>
      <c r="N89" s="731">
        <v>2350</v>
      </c>
      <c r="O89" s="51"/>
      <c r="P89" s="5"/>
      <c r="Q89" s="96"/>
      <c r="R89" s="96"/>
      <c r="S89" s="2016" t="s">
        <v>111</v>
      </c>
      <c r="T89" s="437"/>
      <c r="U89" s="438"/>
      <c r="V89" s="439"/>
      <c r="W89" s="468"/>
      <c r="X89" s="491"/>
      <c r="Y89" s="118"/>
      <c r="Z89" s="169"/>
      <c r="AA89" s="169"/>
      <c r="AB89" s="418"/>
      <c r="AC89" s="980" t="s">
        <v>158</v>
      </c>
      <c r="AD89" s="981"/>
      <c r="AE89" s="982"/>
      <c r="AF89" s="982"/>
      <c r="AG89" s="983">
        <v>81.2</v>
      </c>
      <c r="AH89" s="984"/>
      <c r="AI89" s="985"/>
      <c r="AJ89" s="985"/>
      <c r="AK89" s="983">
        <v>88.2</v>
      </c>
      <c r="AL89" s="984"/>
      <c r="AM89" s="985"/>
      <c r="AN89" s="985"/>
      <c r="AO89" s="983">
        <v>89.1</v>
      </c>
    </row>
    <row r="90" spans="1:41" ht="15" customHeight="1" thickBot="1" x14ac:dyDescent="0.3">
      <c r="A90" s="775"/>
      <c r="B90" s="549"/>
      <c r="C90" s="574"/>
      <c r="D90" s="803">
        <v>3400</v>
      </c>
      <c r="E90" s="296"/>
      <c r="F90" s="297"/>
      <c r="G90" s="722"/>
      <c r="H90" s="755"/>
      <c r="I90" s="295"/>
      <c r="J90" s="297"/>
      <c r="K90" s="722"/>
      <c r="L90" s="755"/>
      <c r="M90" s="295"/>
      <c r="N90" s="297"/>
      <c r="O90" s="51"/>
      <c r="P90" s="5"/>
      <c r="Q90" s="96"/>
      <c r="R90" s="96"/>
      <c r="S90" s="2016"/>
      <c r="T90" s="169"/>
      <c r="U90" s="233"/>
      <c r="V90" s="234"/>
      <c r="W90" s="469"/>
      <c r="X90" s="491"/>
      <c r="Y90" s="118"/>
      <c r="Z90" s="169"/>
      <c r="AA90" s="169"/>
      <c r="AB90" s="418"/>
      <c r="AC90" s="986" t="s">
        <v>161</v>
      </c>
      <c r="AD90" s="987"/>
      <c r="AE90" s="988"/>
      <c r="AF90" s="988"/>
      <c r="AG90" s="989">
        <v>19</v>
      </c>
      <c r="AH90" s="987"/>
      <c r="AI90" s="988"/>
      <c r="AJ90" s="988"/>
      <c r="AK90" s="989">
        <v>12</v>
      </c>
      <c r="AL90" s="987"/>
      <c r="AM90" s="988"/>
      <c r="AN90" s="988"/>
      <c r="AO90" s="989">
        <v>11</v>
      </c>
    </row>
    <row r="91" spans="1:41" ht="12" customHeight="1" thickBot="1" x14ac:dyDescent="0.3">
      <c r="A91" s="775"/>
      <c r="B91" s="549"/>
      <c r="C91" s="574"/>
      <c r="D91" s="741">
        <f>D90*85%</f>
        <v>2890</v>
      </c>
      <c r="E91" s="296"/>
      <c r="F91" s="297"/>
      <c r="G91" s="722"/>
      <c r="H91" s="755"/>
      <c r="I91" s="295"/>
      <c r="J91" s="297"/>
      <c r="K91" s="722"/>
      <c r="L91" s="755"/>
      <c r="M91" s="295"/>
      <c r="N91" s="297"/>
      <c r="O91" s="51"/>
      <c r="P91" s="5"/>
      <c r="Q91" s="96"/>
      <c r="R91" s="96"/>
      <c r="S91" s="2016"/>
      <c r="T91" s="994">
        <v>980</v>
      </c>
      <c r="U91" s="995">
        <v>980</v>
      </c>
      <c r="V91" s="996">
        <v>550</v>
      </c>
      <c r="W91" s="997">
        <v>2510</v>
      </c>
      <c r="X91" s="998">
        <v>670</v>
      </c>
      <c r="Y91" s="999">
        <v>790</v>
      </c>
      <c r="Z91" s="995">
        <v>980</v>
      </c>
      <c r="AA91" s="995">
        <v>550</v>
      </c>
      <c r="AB91" s="1000">
        <f>Y91+Z91+AA91</f>
        <v>2320</v>
      </c>
      <c r="AC91" s="420"/>
      <c r="AD91" s="1001">
        <v>700</v>
      </c>
      <c r="AE91" s="1002">
        <v>830</v>
      </c>
      <c r="AF91" s="1002">
        <f>AG91-AE91-AD91</f>
        <v>480</v>
      </c>
      <c r="AG91" s="1003">
        <v>2010</v>
      </c>
      <c r="AH91" s="1001">
        <v>760</v>
      </c>
      <c r="AI91" s="1002">
        <v>830</v>
      </c>
      <c r="AJ91" s="1002">
        <v>540</v>
      </c>
      <c r="AK91" s="1003">
        <v>2130</v>
      </c>
      <c r="AL91" s="1001">
        <v>790</v>
      </c>
      <c r="AM91" s="1002">
        <v>830</v>
      </c>
      <c r="AN91" s="1002">
        <v>540</v>
      </c>
      <c r="AO91" s="1003">
        <v>2160</v>
      </c>
    </row>
    <row r="92" spans="1:41" ht="110.25" customHeight="1" thickBot="1" x14ac:dyDescent="0.3">
      <c r="A92" s="776" t="s">
        <v>119</v>
      </c>
      <c r="B92" s="557" t="s">
        <v>88</v>
      </c>
      <c r="C92" s="716">
        <v>2</v>
      </c>
      <c r="D92" s="742">
        <v>2890</v>
      </c>
      <c r="E92" s="346"/>
      <c r="F92" s="731"/>
      <c r="G92" s="723"/>
      <c r="H92" s="756"/>
      <c r="I92" s="759"/>
      <c r="J92" s="760"/>
      <c r="K92" s="723"/>
      <c r="L92" s="756"/>
      <c r="M92" s="759"/>
      <c r="N92" s="760"/>
      <c r="O92" s="51"/>
      <c r="P92" s="5"/>
      <c r="Q92" s="96"/>
      <c r="R92" s="96"/>
      <c r="S92" s="2016"/>
      <c r="T92" s="440"/>
      <c r="U92" s="441"/>
      <c r="V92" s="442"/>
      <c r="W92" s="470"/>
      <c r="X92" s="491"/>
      <c r="Y92" s="482"/>
      <c r="Z92" s="440"/>
      <c r="AA92" s="440"/>
      <c r="AB92" s="446"/>
      <c r="AC92" s="443"/>
      <c r="AD92" s="444"/>
      <c r="AE92" s="445"/>
      <c r="AF92" s="445"/>
      <c r="AG92" s="443"/>
      <c r="AH92" s="444"/>
      <c r="AI92" s="445"/>
      <c r="AJ92" s="445"/>
      <c r="AK92" s="443"/>
      <c r="AL92" s="444"/>
      <c r="AM92" s="445"/>
      <c r="AN92" s="445"/>
      <c r="AO92" s="443"/>
    </row>
    <row r="93" spans="1:41" ht="15" customHeight="1" thickBot="1" x14ac:dyDescent="0.3">
      <c r="A93" s="775"/>
      <c r="B93" s="549"/>
      <c r="C93" s="574"/>
      <c r="D93" s="1028">
        <v>6600</v>
      </c>
      <c r="E93" s="1029"/>
      <c r="F93" s="1030">
        <v>2510</v>
      </c>
      <c r="G93" s="1031">
        <v>2680</v>
      </c>
      <c r="H93" s="1032">
        <v>2010</v>
      </c>
      <c r="I93" s="1028">
        <v>2910</v>
      </c>
      <c r="J93" s="1030">
        <v>2130</v>
      </c>
      <c r="K93" s="1031">
        <v>2940</v>
      </c>
      <c r="L93" s="1032">
        <v>2160</v>
      </c>
      <c r="M93" s="1033">
        <v>3110</v>
      </c>
      <c r="N93" s="1034">
        <v>2320</v>
      </c>
      <c r="O93" s="51"/>
      <c r="P93" s="5"/>
      <c r="Q93" s="96"/>
      <c r="R93" s="96"/>
      <c r="S93" s="2017"/>
      <c r="T93" s="421" t="s">
        <v>110</v>
      </c>
      <c r="U93" s="438"/>
      <c r="V93" s="1018">
        <v>3400</v>
      </c>
      <c r="W93" s="468"/>
      <c r="X93" s="491"/>
      <c r="Y93" s="483"/>
      <c r="Z93" s="437"/>
      <c r="AA93" s="437"/>
      <c r="AB93" s="451"/>
      <c r="AC93" s="1899" t="s">
        <v>160</v>
      </c>
      <c r="AD93" s="990"/>
      <c r="AE93" s="991"/>
      <c r="AF93" s="992"/>
      <c r="AG93" s="993">
        <v>0.8</v>
      </c>
      <c r="AH93" s="990"/>
      <c r="AI93" s="991"/>
      <c r="AJ93" s="992"/>
      <c r="AK93" s="993">
        <v>0.85</v>
      </c>
      <c r="AL93" s="990"/>
      <c r="AM93" s="991"/>
      <c r="AN93" s="992"/>
      <c r="AO93" s="993">
        <v>0.86</v>
      </c>
    </row>
    <row r="94" spans="1:41" ht="13.5" customHeight="1" thickBot="1" x14ac:dyDescent="0.3">
      <c r="A94" s="775"/>
      <c r="B94" s="549"/>
      <c r="C94" s="574"/>
      <c r="D94" s="736">
        <v>3400</v>
      </c>
      <c r="E94" s="564"/>
      <c r="F94" s="729">
        <v>2540</v>
      </c>
      <c r="G94" s="565">
        <v>2760</v>
      </c>
      <c r="H94" s="750">
        <v>2030</v>
      </c>
      <c r="I94" s="736">
        <v>3000</v>
      </c>
      <c r="J94" s="729">
        <v>2160</v>
      </c>
      <c r="K94" s="565">
        <v>3030</v>
      </c>
      <c r="L94" s="750">
        <v>2190</v>
      </c>
      <c r="M94" s="768">
        <v>3200</v>
      </c>
      <c r="N94" s="729">
        <v>2350</v>
      </c>
      <c r="O94" s="51"/>
      <c r="S94" s="2017"/>
      <c r="T94" s="499">
        <v>980</v>
      </c>
      <c r="U94" s="500">
        <v>980</v>
      </c>
      <c r="V94" s="500">
        <f>(3400-T94-U94)*40%</f>
        <v>576</v>
      </c>
      <c r="W94" s="501">
        <f>T94+U94+V94</f>
        <v>2536</v>
      </c>
      <c r="X94" s="502"/>
      <c r="Y94" s="503">
        <v>790</v>
      </c>
      <c r="Z94" s="504">
        <v>980</v>
      </c>
      <c r="AA94" s="1020">
        <v>580</v>
      </c>
      <c r="AB94" s="505">
        <f>AA94+Z94+Y94</f>
        <v>2350</v>
      </c>
      <c r="AC94" s="1900"/>
      <c r="AD94" s="506">
        <v>700</v>
      </c>
      <c r="AE94" s="507">
        <v>830</v>
      </c>
      <c r="AF94" s="507">
        <f>AG94-AE94-AD94</f>
        <v>502</v>
      </c>
      <c r="AG94" s="508">
        <f>2540*80%</f>
        <v>2032</v>
      </c>
      <c r="AH94" s="506">
        <v>760</v>
      </c>
      <c r="AI94" s="507">
        <v>830</v>
      </c>
      <c r="AJ94" s="507">
        <f>AK94-AI94-AH94</f>
        <v>569</v>
      </c>
      <c r="AK94" s="508">
        <f>2540*85%</f>
        <v>2159</v>
      </c>
      <c r="AL94" s="506">
        <v>790</v>
      </c>
      <c r="AM94" s="507">
        <v>830</v>
      </c>
      <c r="AN94" s="507">
        <f>AO94-AM94-AL94</f>
        <v>564.40000000000009</v>
      </c>
      <c r="AO94" s="508">
        <f>2540*86%</f>
        <v>2184.4</v>
      </c>
    </row>
    <row r="95" spans="1:41" ht="18.75" customHeight="1" thickBot="1" x14ac:dyDescent="0.3">
      <c r="A95" s="775"/>
      <c r="B95" s="549"/>
      <c r="C95" s="574"/>
      <c r="D95" s="736">
        <v>6800</v>
      </c>
      <c r="E95" s="564"/>
      <c r="F95" s="729">
        <v>2540</v>
      </c>
      <c r="G95" s="565">
        <v>2760</v>
      </c>
      <c r="H95" s="750">
        <v>2030</v>
      </c>
      <c r="I95" s="736">
        <v>3000</v>
      </c>
      <c r="J95" s="729">
        <v>2160</v>
      </c>
      <c r="K95" s="565">
        <v>3030</v>
      </c>
      <c r="L95" s="750">
        <v>2190</v>
      </c>
      <c r="M95" s="768">
        <v>3200</v>
      </c>
      <c r="N95" s="729">
        <v>2350</v>
      </c>
      <c r="O95" s="51"/>
      <c r="S95" s="2018"/>
      <c r="T95" s="492">
        <v>980</v>
      </c>
      <c r="U95" s="493">
        <v>980</v>
      </c>
      <c r="V95" s="1019">
        <v>580</v>
      </c>
      <c r="W95" s="1021">
        <v>2540</v>
      </c>
      <c r="X95" s="496">
        <v>670</v>
      </c>
      <c r="Y95" s="497">
        <v>790</v>
      </c>
      <c r="Z95" s="493">
        <v>980</v>
      </c>
      <c r="AA95" s="493">
        <v>580</v>
      </c>
      <c r="AB95" s="498">
        <f>Y95+Z95+AA95</f>
        <v>2350</v>
      </c>
      <c r="AC95" s="2019"/>
      <c r="AD95" s="452">
        <v>700</v>
      </c>
      <c r="AE95" s="453">
        <v>830</v>
      </c>
      <c r="AF95" s="453">
        <f>AG95-AE95-AD95</f>
        <v>500</v>
      </c>
      <c r="AG95" s="454">
        <v>2030</v>
      </c>
      <c r="AH95" s="452">
        <v>760</v>
      </c>
      <c r="AI95" s="453">
        <v>830</v>
      </c>
      <c r="AJ95" s="1023">
        <v>570</v>
      </c>
      <c r="AK95" s="454">
        <v>2160</v>
      </c>
      <c r="AL95" s="452">
        <v>790</v>
      </c>
      <c r="AM95" s="453">
        <v>830</v>
      </c>
      <c r="AN95" s="453">
        <f>AO95-AM95-AL95</f>
        <v>570</v>
      </c>
      <c r="AO95" s="454">
        <v>2190</v>
      </c>
    </row>
    <row r="96" spans="1:41" ht="69" customHeight="1" x14ac:dyDescent="0.25">
      <c r="A96" s="776" t="s">
        <v>41</v>
      </c>
      <c r="B96" s="557" t="s">
        <v>88</v>
      </c>
      <c r="C96" s="716">
        <v>2</v>
      </c>
      <c r="D96" s="740">
        <v>6800</v>
      </c>
      <c r="E96" s="346"/>
      <c r="F96" s="731">
        <v>2540</v>
      </c>
      <c r="G96" s="721">
        <v>2760</v>
      </c>
      <c r="H96" s="751">
        <v>2030</v>
      </c>
      <c r="I96" s="740">
        <v>3000</v>
      </c>
      <c r="J96" s="731">
        <v>2160</v>
      </c>
      <c r="K96" s="721">
        <v>3030</v>
      </c>
      <c r="L96" s="751">
        <v>2190</v>
      </c>
      <c r="M96" s="740">
        <v>3200</v>
      </c>
      <c r="N96" s="731">
        <v>2350</v>
      </c>
      <c r="O96" s="51"/>
      <c r="W96" s="243"/>
      <c r="X96" s="436"/>
      <c r="Y96" s="436"/>
      <c r="Z96" s="436"/>
      <c r="AA96" s="436"/>
      <c r="AB96" s="436"/>
    </row>
    <row r="97" spans="1:28" ht="12.75" customHeight="1" x14ac:dyDescent="0.25">
      <c r="A97" s="775"/>
      <c r="B97" s="549"/>
      <c r="C97" s="574"/>
      <c r="D97" s="582"/>
      <c r="E97" s="560">
        <v>3580</v>
      </c>
      <c r="F97" s="795">
        <v>2510</v>
      </c>
      <c r="G97" s="1045"/>
      <c r="H97" s="1046">
        <v>2010</v>
      </c>
      <c r="I97" s="694"/>
      <c r="J97" s="1047">
        <v>2130</v>
      </c>
      <c r="K97" s="1045"/>
      <c r="L97" s="1046">
        <v>2160</v>
      </c>
      <c r="M97" s="694"/>
      <c r="N97" s="1047">
        <v>2320</v>
      </c>
      <c r="O97" s="51"/>
      <c r="X97" s="5"/>
      <c r="Y97" s="5"/>
      <c r="Z97" s="5"/>
      <c r="AA97" s="5"/>
      <c r="AB97" s="5"/>
    </row>
    <row r="98" spans="1:28" ht="12.75" customHeight="1" x14ac:dyDescent="0.25">
      <c r="A98" s="775"/>
      <c r="B98" s="549"/>
      <c r="C98" s="715"/>
      <c r="D98" s="582"/>
      <c r="E98" s="555">
        <f>E97*103%</f>
        <v>3687.4</v>
      </c>
      <c r="F98" s="729">
        <v>2540</v>
      </c>
      <c r="G98" s="720"/>
      <c r="H98" s="750">
        <v>2030</v>
      </c>
      <c r="I98" s="741"/>
      <c r="J98" s="729">
        <v>2160</v>
      </c>
      <c r="K98" s="720"/>
      <c r="L98" s="750">
        <v>2190</v>
      </c>
      <c r="M98" s="741"/>
      <c r="N98" s="729">
        <v>2350</v>
      </c>
      <c r="O98" s="51"/>
      <c r="X98" s="5"/>
      <c r="Y98" s="5"/>
      <c r="Z98" s="5"/>
      <c r="AA98" s="5"/>
      <c r="AB98" s="5"/>
    </row>
    <row r="99" spans="1:28" ht="54.6" customHeight="1" x14ac:dyDescent="0.25">
      <c r="A99" s="772" t="s">
        <v>31</v>
      </c>
      <c r="B99" s="557" t="s">
        <v>90</v>
      </c>
      <c r="C99" s="716">
        <v>1</v>
      </c>
      <c r="D99" s="743"/>
      <c r="E99" s="568">
        <v>3690</v>
      </c>
      <c r="F99" s="731">
        <v>2540</v>
      </c>
      <c r="G99" s="721"/>
      <c r="H99" s="751">
        <v>2030</v>
      </c>
      <c r="I99" s="740"/>
      <c r="J99" s="731">
        <v>2160</v>
      </c>
      <c r="K99" s="721"/>
      <c r="L99" s="751">
        <v>2190</v>
      </c>
      <c r="M99" s="740"/>
      <c r="N99" s="731">
        <v>2350</v>
      </c>
      <c r="O99" s="51"/>
      <c r="X99" s="5"/>
      <c r="Y99" s="5"/>
      <c r="Z99" s="5"/>
      <c r="AA99" s="5"/>
      <c r="AB99" s="5"/>
    </row>
    <row r="100" spans="1:28" ht="14.45" customHeight="1" x14ac:dyDescent="0.25">
      <c r="A100" s="581"/>
      <c r="B100" s="549"/>
      <c r="C100" s="574"/>
      <c r="D100" s="582"/>
      <c r="E100" s="560">
        <v>3830</v>
      </c>
      <c r="F100" s="795">
        <v>2510</v>
      </c>
      <c r="G100" s="1045"/>
      <c r="H100" s="1046">
        <v>2010</v>
      </c>
      <c r="I100" s="694"/>
      <c r="J100" s="1047">
        <v>2130</v>
      </c>
      <c r="K100" s="1045"/>
      <c r="L100" s="1046">
        <v>2160</v>
      </c>
      <c r="M100" s="694"/>
      <c r="N100" s="1047">
        <v>2320</v>
      </c>
      <c r="O100" s="51"/>
      <c r="X100" s="5"/>
      <c r="Y100" s="5"/>
      <c r="Z100" s="5"/>
      <c r="AA100" s="5"/>
      <c r="AB100" s="5"/>
    </row>
    <row r="101" spans="1:28" ht="12.6" customHeight="1" x14ac:dyDescent="0.25">
      <c r="A101" s="581"/>
      <c r="B101" s="549"/>
      <c r="C101" s="715"/>
      <c r="D101" s="582"/>
      <c r="E101" s="555">
        <f>E100*103%</f>
        <v>3944.9</v>
      </c>
      <c r="F101" s="729">
        <v>2510</v>
      </c>
      <c r="G101" s="719"/>
      <c r="H101" s="749"/>
      <c r="I101" s="726"/>
      <c r="J101" s="727"/>
      <c r="K101" s="719"/>
      <c r="L101" s="750"/>
      <c r="M101" s="741"/>
      <c r="N101" s="729"/>
      <c r="O101" s="51"/>
      <c r="X101" s="5"/>
      <c r="Y101" s="5"/>
      <c r="Z101" s="5"/>
      <c r="AA101" s="5"/>
      <c r="AB101" s="5"/>
    </row>
    <row r="102" spans="1:28" ht="11.45" customHeight="1" x14ac:dyDescent="0.25">
      <c r="A102" s="581"/>
      <c r="B102" s="549"/>
      <c r="C102" s="574"/>
      <c r="D102" s="582"/>
      <c r="E102" s="555">
        <v>3940</v>
      </c>
      <c r="F102" s="729">
        <v>2540</v>
      </c>
      <c r="G102" s="720"/>
      <c r="H102" s="750">
        <v>2030</v>
      </c>
      <c r="I102" s="741"/>
      <c r="J102" s="729">
        <v>2160</v>
      </c>
      <c r="K102" s="720"/>
      <c r="L102" s="750">
        <v>2190</v>
      </c>
      <c r="M102" s="741"/>
      <c r="N102" s="729">
        <v>2350</v>
      </c>
      <c r="O102" s="51"/>
      <c r="X102" s="5"/>
      <c r="Y102" s="5"/>
      <c r="Z102" s="5"/>
      <c r="AA102" s="5"/>
      <c r="AB102" s="5"/>
    </row>
    <row r="103" spans="1:28" ht="47.25" customHeight="1" x14ac:dyDescent="0.25">
      <c r="A103" s="772" t="s">
        <v>29</v>
      </c>
      <c r="B103" s="557" t="s">
        <v>68</v>
      </c>
      <c r="C103" s="716">
        <v>1</v>
      </c>
      <c r="D103" s="730"/>
      <c r="E103" s="568">
        <v>3940</v>
      </c>
      <c r="F103" s="731">
        <v>2540</v>
      </c>
      <c r="G103" s="721"/>
      <c r="H103" s="751">
        <v>2030</v>
      </c>
      <c r="I103" s="740"/>
      <c r="J103" s="731">
        <v>2160</v>
      </c>
      <c r="K103" s="721"/>
      <c r="L103" s="751">
        <v>2190</v>
      </c>
      <c r="M103" s="740"/>
      <c r="N103" s="731">
        <v>2350</v>
      </c>
      <c r="O103" s="51"/>
      <c r="X103" s="5"/>
      <c r="Y103" s="5"/>
      <c r="Z103" s="5"/>
      <c r="AA103" s="5"/>
      <c r="AB103" s="5"/>
    </row>
    <row r="104" spans="1:28" ht="13.5" customHeight="1" x14ac:dyDescent="0.25">
      <c r="A104" s="581"/>
      <c r="B104" s="549"/>
      <c r="C104" s="718"/>
      <c r="D104" s="728"/>
      <c r="E104" s="560">
        <v>4140</v>
      </c>
      <c r="F104" s="795">
        <v>2510</v>
      </c>
      <c r="G104" s="1045"/>
      <c r="H104" s="1046">
        <v>2010</v>
      </c>
      <c r="I104" s="694"/>
      <c r="J104" s="1047">
        <v>2130</v>
      </c>
      <c r="K104" s="1045"/>
      <c r="L104" s="1046">
        <v>2160</v>
      </c>
      <c r="M104" s="694"/>
      <c r="N104" s="795"/>
      <c r="O104" s="51"/>
      <c r="X104" s="5"/>
      <c r="Y104" s="5"/>
      <c r="Z104" s="5"/>
      <c r="AA104" s="5"/>
      <c r="AB104" s="5"/>
    </row>
    <row r="105" spans="1:28" ht="13.15" customHeight="1" x14ac:dyDescent="0.25">
      <c r="A105" s="581"/>
      <c r="B105" s="549"/>
      <c r="C105" s="715"/>
      <c r="D105" s="728"/>
      <c r="E105" s="555">
        <f>E104*103%</f>
        <v>4264.2</v>
      </c>
      <c r="F105" s="729">
        <v>2540</v>
      </c>
      <c r="G105" s="720"/>
      <c r="H105" s="750">
        <v>2030</v>
      </c>
      <c r="I105" s="741"/>
      <c r="J105" s="729">
        <v>2160</v>
      </c>
      <c r="K105" s="720"/>
      <c r="L105" s="750">
        <v>2190</v>
      </c>
      <c r="M105" s="741"/>
      <c r="N105" s="729">
        <v>2350</v>
      </c>
      <c r="O105" s="51"/>
      <c r="X105" s="5"/>
      <c r="Y105" s="5"/>
      <c r="Z105" s="5"/>
      <c r="AA105" s="5"/>
      <c r="AB105" s="5"/>
    </row>
    <row r="106" spans="1:28" ht="93" customHeight="1" x14ac:dyDescent="0.25">
      <c r="A106" s="776" t="s">
        <v>165</v>
      </c>
      <c r="B106" s="557" t="s">
        <v>134</v>
      </c>
      <c r="C106" s="716">
        <v>1</v>
      </c>
      <c r="D106" s="730"/>
      <c r="E106" s="568">
        <v>4260</v>
      </c>
      <c r="F106" s="731">
        <v>2540</v>
      </c>
      <c r="G106" s="721"/>
      <c r="H106" s="751">
        <v>2030</v>
      </c>
      <c r="I106" s="740"/>
      <c r="J106" s="731">
        <v>2160</v>
      </c>
      <c r="K106" s="721"/>
      <c r="L106" s="751">
        <v>2190</v>
      </c>
      <c r="M106" s="740"/>
      <c r="N106" s="731">
        <v>2350</v>
      </c>
      <c r="O106" s="51"/>
      <c r="X106" s="5"/>
      <c r="Y106" s="5"/>
      <c r="Z106" s="5"/>
      <c r="AA106" s="5"/>
      <c r="AB106" s="5"/>
    </row>
    <row r="107" spans="1:28" ht="10.9" customHeight="1" x14ac:dyDescent="0.25">
      <c r="A107" s="775"/>
      <c r="B107" s="549"/>
      <c r="C107" s="574"/>
      <c r="D107" s="582"/>
      <c r="E107" s="570">
        <v>3300</v>
      </c>
      <c r="F107" s="745"/>
      <c r="G107" s="724"/>
      <c r="H107" s="676"/>
      <c r="I107" s="582"/>
      <c r="J107" s="745"/>
      <c r="K107" s="758"/>
      <c r="L107" s="763"/>
      <c r="M107" s="582"/>
      <c r="N107" s="575"/>
      <c r="O107" s="51"/>
      <c r="X107" s="5"/>
      <c r="Y107" s="5"/>
      <c r="Z107" s="5"/>
      <c r="AA107" s="5"/>
      <c r="AB107" s="5"/>
    </row>
    <row r="108" spans="1:28" ht="12" customHeight="1" x14ac:dyDescent="0.25">
      <c r="A108" s="775"/>
      <c r="B108" s="549"/>
      <c r="C108" s="574"/>
      <c r="D108" s="582"/>
      <c r="E108" s="555">
        <v>3400</v>
      </c>
      <c r="F108" s="621"/>
      <c r="G108" s="633"/>
      <c r="H108" s="606"/>
      <c r="I108" s="620"/>
      <c r="J108" s="621"/>
      <c r="K108" s="633"/>
      <c r="L108" s="606"/>
      <c r="M108" s="620"/>
      <c r="N108" s="621"/>
      <c r="O108" s="51"/>
      <c r="X108" s="5"/>
      <c r="Y108" s="5"/>
      <c r="Z108" s="5"/>
      <c r="AA108" s="5"/>
      <c r="AB108" s="5"/>
    </row>
    <row r="109" spans="1:28" ht="93" customHeight="1" thickBot="1" x14ac:dyDescent="0.3">
      <c r="A109" s="779" t="s">
        <v>204</v>
      </c>
      <c r="B109" s="780" t="s">
        <v>61</v>
      </c>
      <c r="C109" s="781">
        <v>1</v>
      </c>
      <c r="D109" s="746"/>
      <c r="E109" s="747">
        <v>3400</v>
      </c>
      <c r="F109" s="748"/>
      <c r="G109" s="782"/>
      <c r="H109" s="783"/>
      <c r="I109" s="761"/>
      <c r="J109" s="748"/>
      <c r="K109" s="782"/>
      <c r="L109" s="783"/>
      <c r="M109" s="761"/>
      <c r="N109" s="748"/>
      <c r="O109" s="51"/>
      <c r="X109" s="5"/>
      <c r="Y109" s="5"/>
      <c r="Z109" s="5"/>
      <c r="AA109" s="5"/>
      <c r="AB109" s="5"/>
    </row>
    <row r="110" spans="1:28" ht="24" customHeight="1" thickBot="1" x14ac:dyDescent="0.3">
      <c r="A110" s="1878" t="s">
        <v>54</v>
      </c>
      <c r="B110" s="1879"/>
      <c r="C110" s="1879"/>
      <c r="D110" s="1879"/>
      <c r="E110" s="1879"/>
      <c r="F110" s="1879"/>
      <c r="G110" s="1879"/>
      <c r="H110" s="1879"/>
      <c r="I110" s="1879"/>
      <c r="J110" s="1879"/>
      <c r="K110" s="1879"/>
      <c r="L110" s="1879"/>
      <c r="M110" s="777"/>
      <c r="N110" s="778"/>
      <c r="O110" s="101"/>
      <c r="X110" s="5"/>
      <c r="Y110" s="5"/>
      <c r="Z110" s="5"/>
      <c r="AA110" s="5"/>
      <c r="AB110" s="5"/>
    </row>
    <row r="111" spans="1:28" ht="12" customHeight="1" x14ac:dyDescent="0.25">
      <c r="A111" s="804"/>
      <c r="B111" s="805"/>
      <c r="C111" s="806"/>
      <c r="D111" s="1026"/>
      <c r="E111" s="1027"/>
      <c r="F111" s="795"/>
      <c r="G111" s="788"/>
      <c r="H111" s="799"/>
      <c r="I111" s="794"/>
      <c r="J111" s="795"/>
      <c r="K111" s="788"/>
      <c r="L111" s="799"/>
      <c r="M111" s="803"/>
      <c r="N111" s="795"/>
      <c r="O111" s="101"/>
      <c r="X111" s="5"/>
      <c r="Y111" s="5"/>
      <c r="Z111" s="5"/>
      <c r="AA111" s="5"/>
      <c r="AB111" s="5"/>
    </row>
    <row r="112" spans="1:28" ht="11.45" customHeight="1" x14ac:dyDescent="0.25">
      <c r="A112" s="809"/>
      <c r="B112" s="569"/>
      <c r="C112" s="784"/>
      <c r="D112" s="792"/>
      <c r="E112" s="571"/>
      <c r="F112" s="737"/>
      <c r="G112" s="719"/>
      <c r="H112" s="749"/>
      <c r="I112" s="726"/>
      <c r="J112" s="727"/>
      <c r="K112" s="719"/>
      <c r="L112" s="754"/>
      <c r="M112" s="726"/>
      <c r="N112" s="737"/>
      <c r="O112" s="101"/>
      <c r="X112" s="5"/>
      <c r="Y112" s="5"/>
      <c r="Z112" s="5"/>
      <c r="AA112" s="5"/>
      <c r="AB112" s="5"/>
    </row>
    <row r="113" spans="1:28" ht="13.15" customHeight="1" x14ac:dyDescent="0.25">
      <c r="A113" s="809"/>
      <c r="B113" s="569"/>
      <c r="C113" s="785"/>
      <c r="D113" s="793"/>
      <c r="E113" s="572"/>
      <c r="F113" s="729"/>
      <c r="G113" s="720"/>
      <c r="H113" s="750"/>
      <c r="I113" s="728"/>
      <c r="J113" s="729"/>
      <c r="K113" s="720"/>
      <c r="L113" s="750"/>
      <c r="M113" s="741"/>
      <c r="N113" s="729"/>
      <c r="O113" s="101"/>
      <c r="X113" s="5"/>
      <c r="Y113" s="5"/>
      <c r="Z113" s="5"/>
      <c r="AA113" s="5"/>
      <c r="AB113" s="5"/>
    </row>
    <row r="114" spans="1:28" ht="55.15" customHeight="1" x14ac:dyDescent="0.25">
      <c r="A114" s="772" t="s">
        <v>51</v>
      </c>
      <c r="B114" s="557" t="s">
        <v>166</v>
      </c>
      <c r="C114" s="786">
        <v>2</v>
      </c>
      <c r="D114" s="772">
        <v>3890</v>
      </c>
      <c r="E114" s="556">
        <v>5440</v>
      </c>
      <c r="F114" s="731">
        <v>2540</v>
      </c>
      <c r="G114" s="721">
        <v>3150</v>
      </c>
      <c r="H114" s="751">
        <v>2030</v>
      </c>
      <c r="I114" s="740">
        <v>3420</v>
      </c>
      <c r="J114" s="731">
        <v>2160</v>
      </c>
      <c r="K114" s="721">
        <v>3460</v>
      </c>
      <c r="L114" s="751">
        <v>2190</v>
      </c>
      <c r="M114" s="740">
        <v>3690</v>
      </c>
      <c r="N114" s="731">
        <v>2350</v>
      </c>
      <c r="O114" s="51"/>
      <c r="X114" s="5"/>
      <c r="Y114" s="5"/>
      <c r="Z114" s="5"/>
      <c r="AA114" s="5"/>
      <c r="AB114" s="5"/>
    </row>
    <row r="115" spans="1:28" ht="12.6" customHeight="1" x14ac:dyDescent="0.25">
      <c r="A115" s="581"/>
      <c r="B115" s="549"/>
      <c r="C115" s="787"/>
      <c r="D115" s="794">
        <v>4070</v>
      </c>
      <c r="E115" s="570">
        <v>5700</v>
      </c>
      <c r="F115" s="795"/>
      <c r="G115" s="788"/>
      <c r="H115" s="799"/>
      <c r="I115" s="796"/>
      <c r="J115" s="795"/>
      <c r="K115" s="788"/>
      <c r="L115" s="799"/>
      <c r="M115" s="803"/>
      <c r="N115" s="795"/>
      <c r="O115" s="51"/>
      <c r="X115" s="5"/>
      <c r="Y115" s="5"/>
      <c r="Z115" s="5"/>
      <c r="AA115" s="5"/>
      <c r="AB115" s="5"/>
    </row>
    <row r="116" spans="1:28" ht="12.6" customHeight="1" x14ac:dyDescent="0.25">
      <c r="A116" s="581"/>
      <c r="B116" s="549"/>
      <c r="C116" s="784">
        <v>1.07</v>
      </c>
      <c r="D116" s="796">
        <f>D115*C116</f>
        <v>4354.9000000000005</v>
      </c>
      <c r="E116" s="554">
        <f>D116*140%</f>
        <v>6096.8600000000006</v>
      </c>
      <c r="F116" s="797"/>
      <c r="G116" s="719"/>
      <c r="H116" s="749"/>
      <c r="I116" s="726"/>
      <c r="J116" s="727"/>
      <c r="K116" s="719"/>
      <c r="L116" s="801"/>
      <c r="M116" s="726"/>
      <c r="N116" s="797"/>
      <c r="O116" s="51"/>
      <c r="X116" s="5"/>
      <c r="Y116" s="5"/>
      <c r="Z116" s="5"/>
      <c r="AA116" s="5"/>
      <c r="AB116" s="5"/>
    </row>
    <row r="117" spans="1:28" ht="15.75" customHeight="1" x14ac:dyDescent="0.25">
      <c r="A117" s="581"/>
      <c r="B117" s="549"/>
      <c r="C117" s="787"/>
      <c r="D117" s="728">
        <v>4350</v>
      </c>
      <c r="E117" s="555">
        <v>6100</v>
      </c>
      <c r="F117" s="729"/>
      <c r="G117" s="720"/>
      <c r="H117" s="750"/>
      <c r="I117" s="726"/>
      <c r="J117" s="729"/>
      <c r="K117" s="720"/>
      <c r="L117" s="750"/>
      <c r="M117" s="741"/>
      <c r="N117" s="729"/>
      <c r="O117" s="51"/>
      <c r="X117" s="5"/>
      <c r="Y117" s="5"/>
      <c r="Z117" s="5"/>
      <c r="AA117" s="5"/>
      <c r="AB117" s="5"/>
    </row>
    <row r="118" spans="1:28" ht="66.75" customHeight="1" thickBot="1" x14ac:dyDescent="0.25">
      <c r="A118" s="810" t="s">
        <v>136</v>
      </c>
      <c r="B118" s="811" t="s">
        <v>167</v>
      </c>
      <c r="C118" s="812">
        <v>2</v>
      </c>
      <c r="D118" s="1103">
        <v>4350</v>
      </c>
      <c r="E118" s="1104">
        <v>6100</v>
      </c>
      <c r="F118" s="731">
        <v>2540</v>
      </c>
      <c r="G118" s="782">
        <v>3300</v>
      </c>
      <c r="H118" s="751">
        <v>2030</v>
      </c>
      <c r="I118" s="761">
        <v>3590</v>
      </c>
      <c r="J118" s="731">
        <v>2160</v>
      </c>
      <c r="K118" s="782">
        <v>3630</v>
      </c>
      <c r="L118" s="751">
        <v>2190</v>
      </c>
      <c r="M118" s="761">
        <v>3870</v>
      </c>
      <c r="N118" s="731">
        <v>2350</v>
      </c>
      <c r="O118" s="2014" t="s">
        <v>143</v>
      </c>
      <c r="P118" s="2014"/>
      <c r="Q118" s="48"/>
      <c r="R118" s="48"/>
      <c r="S118" s="48"/>
      <c r="X118" s="5"/>
      <c r="Y118" s="5"/>
      <c r="Z118" s="5"/>
      <c r="AA118" s="5"/>
      <c r="AB118" s="5"/>
    </row>
    <row r="119" spans="1:28" ht="28.15" customHeight="1" thickBot="1" x14ac:dyDescent="0.3">
      <c r="A119" s="1819" t="s">
        <v>95</v>
      </c>
      <c r="B119" s="1820"/>
      <c r="C119" s="1820"/>
      <c r="D119" s="1820"/>
      <c r="E119" s="1820"/>
      <c r="F119" s="1820"/>
      <c r="G119" s="1820"/>
      <c r="H119" s="1820"/>
      <c r="I119" s="1820"/>
      <c r="J119" s="1820"/>
      <c r="K119" s="1820"/>
      <c r="L119" s="1820"/>
      <c r="M119" s="1820"/>
      <c r="N119" s="1821"/>
      <c r="O119" s="101"/>
      <c r="X119" s="5"/>
      <c r="Y119" s="5"/>
      <c r="Z119" s="5"/>
      <c r="AA119" s="5"/>
      <c r="AB119" s="5"/>
    </row>
    <row r="120" spans="1:28" ht="22.9" hidden="1" customHeight="1" thickBot="1" x14ac:dyDescent="0.25">
      <c r="A120" s="813"/>
      <c r="B120" s="813"/>
      <c r="C120" s="813"/>
      <c r="D120" s="814">
        <v>3200</v>
      </c>
      <c r="E120" s="814"/>
      <c r="F120" s="814"/>
      <c r="G120" s="814"/>
      <c r="H120" s="814"/>
      <c r="I120" s="814"/>
      <c r="J120" s="814"/>
      <c r="K120" s="814">
        <v>3520</v>
      </c>
      <c r="L120" s="815"/>
      <c r="M120" s="815"/>
      <c r="N120" s="815"/>
      <c r="O120" s="104"/>
      <c r="X120" s="5"/>
      <c r="Y120" s="5"/>
      <c r="Z120" s="5"/>
      <c r="AA120" s="5"/>
      <c r="AB120" s="5"/>
    </row>
    <row r="121" spans="1:28" ht="12.6" customHeight="1" x14ac:dyDescent="0.25">
      <c r="A121" s="816"/>
      <c r="B121" s="817"/>
      <c r="C121" s="832">
        <v>1</v>
      </c>
      <c r="D121" s="732">
        <v>4990</v>
      </c>
      <c r="E121" s="560">
        <v>6980</v>
      </c>
      <c r="F121" s="733">
        <v>5340</v>
      </c>
      <c r="G121" s="844"/>
      <c r="H121" s="845"/>
      <c r="I121" s="846"/>
      <c r="J121" s="847"/>
      <c r="K121" s="844"/>
      <c r="L121" s="845"/>
      <c r="M121" s="846"/>
      <c r="N121" s="847"/>
      <c r="O121" s="412" t="s">
        <v>149</v>
      </c>
      <c r="X121" s="5"/>
      <c r="Y121" s="5"/>
      <c r="Z121" s="5"/>
      <c r="AA121" s="5"/>
      <c r="AB121" s="5"/>
    </row>
    <row r="122" spans="1:28" ht="12.6" customHeight="1" x14ac:dyDescent="0.25">
      <c r="A122" s="326"/>
      <c r="B122" s="549"/>
      <c r="C122" s="784">
        <v>1.07</v>
      </c>
      <c r="D122" s="796">
        <f>D121*C122</f>
        <v>5339.3</v>
      </c>
      <c r="E122" s="554">
        <f>D122*140%</f>
        <v>7475.0199999999995</v>
      </c>
      <c r="F122" s="727">
        <f>F121*55%</f>
        <v>2937.0000000000005</v>
      </c>
      <c r="G122" s="843"/>
      <c r="H122" s="749"/>
      <c r="I122" s="843"/>
      <c r="J122" s="727"/>
      <c r="K122" s="843"/>
      <c r="L122" s="749"/>
      <c r="M122" s="827"/>
      <c r="N122" s="727"/>
      <c r="O122" s="105"/>
      <c r="X122" s="5"/>
      <c r="Y122" s="5"/>
      <c r="Z122" s="5"/>
      <c r="AA122" s="5"/>
      <c r="AB122" s="5"/>
    </row>
    <row r="123" spans="1:28" ht="12" customHeight="1" x14ac:dyDescent="0.25">
      <c r="A123" s="326"/>
      <c r="B123" s="549"/>
      <c r="C123" s="834">
        <v>2</v>
      </c>
      <c r="D123" s="728">
        <v>5340</v>
      </c>
      <c r="E123" s="555">
        <v>7480</v>
      </c>
      <c r="F123" s="820">
        <v>2940</v>
      </c>
      <c r="G123" s="848"/>
      <c r="H123" s="849"/>
      <c r="I123" s="850"/>
      <c r="J123" s="851"/>
      <c r="K123" s="848"/>
      <c r="L123" s="849"/>
      <c r="M123" s="850"/>
      <c r="N123" s="851"/>
      <c r="O123" s="105"/>
      <c r="X123" s="5"/>
      <c r="Y123" s="5"/>
      <c r="Z123" s="5"/>
      <c r="AA123" s="5"/>
      <c r="AB123" s="5"/>
    </row>
    <row r="124" spans="1:28" ht="55.9" customHeight="1" thickBot="1" x14ac:dyDescent="0.3">
      <c r="A124" s="772" t="s">
        <v>15</v>
      </c>
      <c r="B124" s="557" t="s">
        <v>168</v>
      </c>
      <c r="C124" s="835">
        <v>2</v>
      </c>
      <c r="D124" s="1105">
        <v>5340</v>
      </c>
      <c r="E124" s="1106">
        <v>7480</v>
      </c>
      <c r="F124" s="1107">
        <v>2940</v>
      </c>
      <c r="G124" s="838">
        <v>4040</v>
      </c>
      <c r="H124" s="828">
        <v>2190</v>
      </c>
      <c r="I124" s="730">
        <v>4390</v>
      </c>
      <c r="J124" s="821">
        <v>2330</v>
      </c>
      <c r="K124" s="830">
        <v>4440</v>
      </c>
      <c r="L124" s="825">
        <v>2360</v>
      </c>
      <c r="M124" s="730">
        <v>4740</v>
      </c>
      <c r="N124" s="821">
        <v>2470</v>
      </c>
      <c r="O124" s="145">
        <v>1.4</v>
      </c>
      <c r="P124" s="97">
        <v>0.55000000000000004</v>
      </c>
      <c r="X124" s="5"/>
      <c r="Y124" s="5"/>
      <c r="Z124" s="5"/>
      <c r="AA124" s="5"/>
      <c r="AB124" s="5"/>
    </row>
    <row r="125" spans="1:28" ht="12" customHeight="1" x14ac:dyDescent="0.25">
      <c r="A125" s="581"/>
      <c r="B125" s="549"/>
      <c r="C125" s="836"/>
      <c r="D125" s="732">
        <v>5380</v>
      </c>
      <c r="E125" s="560">
        <v>7530</v>
      </c>
      <c r="F125" s="733">
        <v>5760</v>
      </c>
      <c r="G125" s="844"/>
      <c r="H125" s="845"/>
      <c r="I125" s="846"/>
      <c r="J125" s="847"/>
      <c r="K125" s="844"/>
      <c r="L125" s="845"/>
      <c r="M125" s="846"/>
      <c r="N125" s="847"/>
      <c r="O125" s="105"/>
    </row>
    <row r="126" spans="1:28" ht="13.15" customHeight="1" x14ac:dyDescent="0.25">
      <c r="A126" s="581"/>
      <c r="B126" s="549"/>
      <c r="C126" s="784">
        <v>1.07</v>
      </c>
      <c r="D126" s="796">
        <f>D125*C126</f>
        <v>5756.6</v>
      </c>
      <c r="E126" s="554">
        <f>D126*140%</f>
        <v>8059.24</v>
      </c>
      <c r="F126" s="727">
        <f>F125*55%</f>
        <v>3168.0000000000005</v>
      </c>
      <c r="G126" s="843"/>
      <c r="H126" s="749"/>
      <c r="I126" s="843"/>
      <c r="J126" s="727"/>
      <c r="K126" s="843"/>
      <c r="L126" s="749"/>
      <c r="M126" s="827"/>
      <c r="N126" s="727"/>
      <c r="O126" s="105"/>
    </row>
    <row r="127" spans="1:28" ht="12" customHeight="1" x14ac:dyDescent="0.25">
      <c r="A127" s="581"/>
      <c r="B127" s="549"/>
      <c r="C127" s="836"/>
      <c r="D127" s="728">
        <v>5760</v>
      </c>
      <c r="E127" s="555">
        <v>8060</v>
      </c>
      <c r="F127" s="820">
        <v>3170</v>
      </c>
      <c r="G127" s="757"/>
      <c r="H127" s="824"/>
      <c r="I127" s="728"/>
      <c r="J127" s="820"/>
      <c r="K127" s="757"/>
      <c r="L127" s="824"/>
      <c r="M127" s="728"/>
      <c r="N127" s="820"/>
      <c r="O127" s="105"/>
    </row>
    <row r="128" spans="1:28" ht="63.75" customHeight="1" thickBot="1" x14ac:dyDescent="0.3">
      <c r="A128" s="730" t="s">
        <v>14</v>
      </c>
      <c r="B128" s="557" t="s">
        <v>169</v>
      </c>
      <c r="C128" s="835">
        <v>2</v>
      </c>
      <c r="D128" s="1105">
        <v>5760</v>
      </c>
      <c r="E128" s="1106">
        <v>8060</v>
      </c>
      <c r="F128" s="1107">
        <v>3170</v>
      </c>
      <c r="G128" s="838">
        <v>4360</v>
      </c>
      <c r="H128" s="828">
        <v>2370</v>
      </c>
      <c r="I128" s="730">
        <v>4730</v>
      </c>
      <c r="J128" s="821">
        <v>2510</v>
      </c>
      <c r="K128" s="830">
        <v>4790</v>
      </c>
      <c r="L128" s="825">
        <v>2540</v>
      </c>
      <c r="M128" s="730">
        <v>5110</v>
      </c>
      <c r="N128" s="821">
        <v>2660</v>
      </c>
      <c r="O128" s="145">
        <v>1.4</v>
      </c>
      <c r="P128" s="97">
        <v>0.55000000000000004</v>
      </c>
    </row>
    <row r="129" spans="1:16" ht="13.9" customHeight="1" x14ac:dyDescent="0.25">
      <c r="A129" s="326"/>
      <c r="B129" s="549"/>
      <c r="C129" s="836"/>
      <c r="D129" s="732">
        <v>5720</v>
      </c>
      <c r="E129" s="560">
        <v>8010</v>
      </c>
      <c r="F129" s="733">
        <v>6120</v>
      </c>
      <c r="G129" s="844"/>
      <c r="H129" s="845"/>
      <c r="I129" s="846"/>
      <c r="J129" s="847"/>
      <c r="K129" s="844"/>
      <c r="L129" s="845"/>
      <c r="M129" s="846"/>
      <c r="N129" s="847"/>
      <c r="O129" s="105"/>
    </row>
    <row r="130" spans="1:16" ht="15.6" customHeight="1" x14ac:dyDescent="0.25">
      <c r="A130" s="326"/>
      <c r="B130" s="549"/>
      <c r="C130" s="784">
        <v>1.07</v>
      </c>
      <c r="D130" s="796">
        <f>D129*C130</f>
        <v>6120.4000000000005</v>
      </c>
      <c r="E130" s="554">
        <f>D130*140%</f>
        <v>8568.56</v>
      </c>
      <c r="F130" s="727">
        <f>F129*55%</f>
        <v>3366.0000000000005</v>
      </c>
      <c r="G130" s="843"/>
      <c r="H130" s="749"/>
      <c r="I130" s="843"/>
      <c r="J130" s="727"/>
      <c r="K130" s="843"/>
      <c r="L130" s="749"/>
      <c r="M130" s="827"/>
      <c r="N130" s="727"/>
      <c r="O130" s="105"/>
    </row>
    <row r="131" spans="1:16" ht="18.600000000000001" customHeight="1" x14ac:dyDescent="0.25">
      <c r="A131" s="582"/>
      <c r="B131" s="549"/>
      <c r="C131" s="836"/>
      <c r="D131" s="728">
        <v>6120</v>
      </c>
      <c r="E131" s="555">
        <v>8570</v>
      </c>
      <c r="F131" s="820">
        <v>3370</v>
      </c>
      <c r="G131" s="757"/>
      <c r="H131" s="824"/>
      <c r="I131" s="728"/>
      <c r="J131" s="820"/>
      <c r="K131" s="757"/>
      <c r="L131" s="824"/>
      <c r="M131" s="728"/>
      <c r="N131" s="820"/>
      <c r="O131" s="105"/>
    </row>
    <row r="132" spans="1:16" ht="71.25" customHeight="1" thickBot="1" x14ac:dyDescent="0.3">
      <c r="A132" s="772" t="s">
        <v>145</v>
      </c>
      <c r="B132" s="557" t="s">
        <v>170</v>
      </c>
      <c r="C132" s="835">
        <v>2</v>
      </c>
      <c r="D132" s="1105">
        <v>6120</v>
      </c>
      <c r="E132" s="1106">
        <v>8570</v>
      </c>
      <c r="F132" s="1107">
        <v>3370</v>
      </c>
      <c r="G132" s="838">
        <v>4640</v>
      </c>
      <c r="H132" s="828">
        <v>2520</v>
      </c>
      <c r="I132" s="730">
        <v>5040</v>
      </c>
      <c r="J132" s="821">
        <v>2680</v>
      </c>
      <c r="K132" s="830">
        <v>5090</v>
      </c>
      <c r="L132" s="825">
        <v>2710</v>
      </c>
      <c r="M132" s="730">
        <v>5440</v>
      </c>
      <c r="N132" s="821">
        <v>2830</v>
      </c>
      <c r="O132" s="145">
        <v>1.4</v>
      </c>
      <c r="P132" s="97">
        <v>0.55000000000000004</v>
      </c>
    </row>
    <row r="133" spans="1:16" ht="14.45" customHeight="1" thickBot="1" x14ac:dyDescent="0.3">
      <c r="A133" s="326"/>
      <c r="B133" s="549"/>
      <c r="C133" s="836"/>
      <c r="D133" s="1100"/>
      <c r="E133" s="1101"/>
      <c r="F133" s="1102"/>
      <c r="G133" s="844"/>
      <c r="H133" s="845"/>
      <c r="I133" s="846"/>
      <c r="J133" s="847"/>
      <c r="K133" s="844"/>
      <c r="L133" s="845"/>
      <c r="M133" s="846"/>
      <c r="N133" s="847"/>
      <c r="O133" s="105"/>
    </row>
    <row r="134" spans="1:16" ht="12" customHeight="1" x14ac:dyDescent="0.25">
      <c r="A134" s="326"/>
      <c r="B134" s="549"/>
      <c r="C134" s="784"/>
      <c r="D134" s="796"/>
      <c r="E134" s="554"/>
      <c r="F134" s="727"/>
      <c r="G134" s="852"/>
      <c r="H134" s="853"/>
      <c r="I134" s="852"/>
      <c r="J134" s="854"/>
      <c r="K134" s="852"/>
      <c r="L134" s="853"/>
      <c r="M134" s="855"/>
      <c r="N134" s="854"/>
      <c r="O134" s="105"/>
    </row>
    <row r="135" spans="1:16" ht="15" customHeight="1" x14ac:dyDescent="0.25">
      <c r="A135" s="582"/>
      <c r="B135" s="549"/>
      <c r="C135" s="836"/>
      <c r="D135" s="728"/>
      <c r="E135" s="555"/>
      <c r="F135" s="820"/>
      <c r="G135" s="757"/>
      <c r="H135" s="824"/>
      <c r="I135" s="728"/>
      <c r="J135" s="820"/>
      <c r="K135" s="757"/>
      <c r="L135" s="824"/>
      <c r="M135" s="728"/>
      <c r="N135" s="820"/>
      <c r="O135" s="105"/>
    </row>
    <row r="136" spans="1:16" ht="55.15" customHeight="1" thickBot="1" x14ac:dyDescent="0.3">
      <c r="A136" s="810" t="s">
        <v>146</v>
      </c>
      <c r="B136" s="811" t="s">
        <v>171</v>
      </c>
      <c r="C136" s="837">
        <v>2</v>
      </c>
      <c r="D136" s="798">
        <v>7880</v>
      </c>
      <c r="E136" s="747">
        <v>11030</v>
      </c>
      <c r="F136" s="841">
        <v>4330</v>
      </c>
      <c r="G136" s="839">
        <v>6380</v>
      </c>
      <c r="H136" s="829">
        <v>3470</v>
      </c>
      <c r="I136" s="798">
        <v>6930</v>
      </c>
      <c r="J136" s="823">
        <v>3680</v>
      </c>
      <c r="K136" s="831">
        <v>7010</v>
      </c>
      <c r="L136" s="826">
        <v>3720</v>
      </c>
      <c r="M136" s="798">
        <v>7480</v>
      </c>
      <c r="N136" s="823">
        <v>3900</v>
      </c>
      <c r="O136" s="145">
        <v>1.4</v>
      </c>
      <c r="P136" s="97">
        <v>0.55000000000000004</v>
      </c>
    </row>
    <row r="137" spans="1:16" ht="34.9" customHeight="1" x14ac:dyDescent="0.25">
      <c r="A137" s="1869" t="s">
        <v>93</v>
      </c>
      <c r="B137" s="1870"/>
      <c r="C137" s="1870"/>
      <c r="D137" s="1870"/>
      <c r="E137" s="1870"/>
      <c r="F137" s="1870"/>
      <c r="G137" s="1870"/>
      <c r="H137" s="1870"/>
      <c r="I137" s="1870"/>
      <c r="J137" s="1870"/>
      <c r="K137" s="1870"/>
      <c r="L137" s="1870"/>
      <c r="M137" s="79"/>
      <c r="N137" s="79"/>
      <c r="O137" s="79"/>
    </row>
    <row r="138" spans="1:16" ht="19.899999999999999" customHeight="1" x14ac:dyDescent="0.25">
      <c r="A138" s="16" t="s">
        <v>12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6" ht="19.899999999999999" customHeight="1" x14ac:dyDescent="0.25">
      <c r="A139" s="1807" t="s">
        <v>81</v>
      </c>
      <c r="B139" s="1807"/>
      <c r="C139" s="1807"/>
      <c r="D139" s="1807"/>
      <c r="E139" s="1807"/>
      <c r="F139" s="1807"/>
      <c r="G139" s="1807"/>
      <c r="H139" s="1807"/>
      <c r="I139" s="1807"/>
      <c r="J139" s="1807"/>
      <c r="K139" s="1807"/>
      <c r="L139" s="1807"/>
      <c r="M139" s="27"/>
      <c r="N139" s="27"/>
      <c r="O139" s="27"/>
    </row>
    <row r="140" spans="1:16" ht="17.45" customHeight="1" x14ac:dyDescent="0.25">
      <c r="A140" s="27" t="s">
        <v>36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6" ht="20.45" customHeight="1" x14ac:dyDescent="0.25">
      <c r="A141" s="16" t="s">
        <v>10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6" ht="19.149999999999999" customHeight="1" x14ac:dyDescent="0.25">
      <c r="A142" s="16" t="s">
        <v>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6" ht="18.600000000000001" customHeight="1" x14ac:dyDescent="0.25">
      <c r="A143" s="16" t="s">
        <v>49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6" ht="21" customHeight="1" x14ac:dyDescent="0.25">
      <c r="A144" s="1808" t="s">
        <v>83</v>
      </c>
      <c r="B144" s="1807"/>
      <c r="C144" s="1807"/>
      <c r="D144" s="1807"/>
      <c r="E144" s="1807"/>
      <c r="F144" s="1807"/>
      <c r="G144" s="1807"/>
      <c r="H144" s="1807"/>
      <c r="I144" s="1807"/>
      <c r="J144" s="1807"/>
      <c r="K144" s="1807"/>
      <c r="L144" s="1807"/>
      <c r="M144" s="27"/>
      <c r="N144" s="27"/>
      <c r="O144" s="27"/>
    </row>
    <row r="145" spans="1:16" ht="26.45" customHeight="1" x14ac:dyDescent="0.2">
      <c r="A145" s="1880" t="s">
        <v>37</v>
      </c>
      <c r="B145" s="1880"/>
      <c r="C145" s="1880"/>
      <c r="D145" s="1880"/>
      <c r="E145" s="1880"/>
      <c r="F145" s="1880"/>
      <c r="G145" s="1880"/>
      <c r="H145" s="1880"/>
      <c r="I145" s="1880"/>
      <c r="J145" s="1880"/>
      <c r="K145" s="1880"/>
      <c r="L145" s="1880"/>
      <c r="M145" s="77"/>
      <c r="N145" s="77"/>
      <c r="O145" s="77"/>
    </row>
    <row r="146" spans="1:16" ht="33.75" customHeight="1" x14ac:dyDescent="0.25">
      <c r="A146" s="17"/>
      <c r="B146" s="1855" t="s">
        <v>131</v>
      </c>
      <c r="C146" s="1855"/>
      <c r="D146" s="1855"/>
      <c r="E146" s="1855"/>
      <c r="F146" s="1855"/>
      <c r="G146" s="1855"/>
      <c r="H146" s="1855"/>
      <c r="I146" s="1855"/>
      <c r="J146" s="1855"/>
      <c r="K146" s="1855"/>
      <c r="L146" s="1855"/>
      <c r="M146" s="17"/>
      <c r="N146" s="17"/>
      <c r="O146" s="1883"/>
    </row>
    <row r="147" spans="1:16" ht="15.75" customHeight="1" x14ac:dyDescent="0.25">
      <c r="A147" s="17"/>
      <c r="B147" s="1855" t="s">
        <v>176</v>
      </c>
      <c r="C147" s="1855"/>
      <c r="D147" s="1855"/>
      <c r="E147" s="1855"/>
      <c r="F147" s="1855"/>
      <c r="G147" s="1855"/>
      <c r="H147" s="1855"/>
      <c r="I147" s="1855"/>
      <c r="J147" s="1855"/>
      <c r="K147" s="1855"/>
      <c r="L147" s="1855"/>
      <c r="M147" s="17"/>
      <c r="N147" s="17"/>
      <c r="O147" s="1883"/>
    </row>
    <row r="148" spans="1:16" ht="32.25" customHeight="1" x14ac:dyDescent="0.25">
      <c r="A148" s="17"/>
      <c r="B148" s="1855" t="s">
        <v>183</v>
      </c>
      <c r="C148" s="1855"/>
      <c r="D148" s="1855"/>
      <c r="E148" s="1855"/>
      <c r="F148" s="1855"/>
      <c r="G148" s="1855"/>
      <c r="H148" s="1855"/>
      <c r="I148" s="1855"/>
      <c r="J148" s="1855"/>
      <c r="K148" s="1855"/>
      <c r="L148" s="1855"/>
      <c r="M148" s="17"/>
      <c r="N148" s="17"/>
      <c r="O148" s="1883"/>
    </row>
    <row r="149" spans="1:16" ht="32.25" customHeight="1" x14ac:dyDescent="0.25">
      <c r="A149" s="17"/>
      <c r="B149" s="1855" t="s">
        <v>184</v>
      </c>
      <c r="C149" s="1855"/>
      <c r="D149" s="1855"/>
      <c r="E149" s="1855"/>
      <c r="F149" s="1855"/>
      <c r="G149" s="1855"/>
      <c r="H149" s="1855"/>
      <c r="I149" s="1855"/>
      <c r="J149" s="1855"/>
      <c r="K149" s="1855"/>
      <c r="L149" s="1855"/>
      <c r="M149" s="17"/>
      <c r="N149" s="17"/>
      <c r="O149" s="1883"/>
    </row>
    <row r="150" spans="1:16" ht="32.25" customHeight="1" x14ac:dyDescent="0.25">
      <c r="A150" s="17"/>
      <c r="B150" s="1855" t="s">
        <v>185</v>
      </c>
      <c r="C150" s="1855"/>
      <c r="D150" s="1855"/>
      <c r="E150" s="1855"/>
      <c r="F150" s="1855"/>
      <c r="G150" s="1855"/>
      <c r="H150" s="1855"/>
      <c r="I150" s="1855"/>
      <c r="J150" s="1855"/>
      <c r="K150" s="1855"/>
      <c r="L150" s="1855"/>
      <c r="M150" s="17"/>
      <c r="N150" s="17"/>
      <c r="O150" s="1883"/>
    </row>
    <row r="151" spans="1:16" ht="32.25" customHeight="1" x14ac:dyDescent="0.25">
      <c r="A151" s="17"/>
      <c r="B151" s="1855" t="s">
        <v>186</v>
      </c>
      <c r="C151" s="1855"/>
      <c r="D151" s="1855"/>
      <c r="E151" s="1855"/>
      <c r="F151" s="1855"/>
      <c r="G151" s="1855"/>
      <c r="H151" s="1855"/>
      <c r="I151" s="1855"/>
      <c r="J151" s="1855"/>
      <c r="K151" s="1855"/>
      <c r="L151" s="1855"/>
      <c r="M151" s="17"/>
      <c r="N151" s="17"/>
      <c r="O151" s="1883"/>
    </row>
    <row r="152" spans="1:16" ht="22.5" customHeight="1" x14ac:dyDescent="0.25">
      <c r="A152" s="1832" t="s">
        <v>2</v>
      </c>
      <c r="B152" s="1832"/>
      <c r="C152" s="1832"/>
      <c r="D152" s="1832"/>
      <c r="E152" s="1832"/>
      <c r="F152" s="1832"/>
      <c r="G152" s="1832"/>
      <c r="H152" s="1832"/>
      <c r="I152" s="1832"/>
      <c r="J152" s="1832"/>
      <c r="K152" s="1832"/>
      <c r="L152" s="1832"/>
      <c r="M152" s="73"/>
      <c r="N152" s="73"/>
      <c r="O152" s="73"/>
      <c r="P152" s="5"/>
    </row>
    <row r="153" spans="1:16" ht="30.75" customHeight="1" x14ac:dyDescent="0.25">
      <c r="A153" s="1841" t="s">
        <v>187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39"/>
      <c r="N153" s="39"/>
      <c r="O153" s="39"/>
    </row>
    <row r="154" spans="1:16" ht="18" customHeight="1" x14ac:dyDescent="0.25">
      <c r="A154" s="1841" t="s">
        <v>178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39"/>
      <c r="N154" s="39"/>
      <c r="O154" s="39"/>
    </row>
    <row r="155" spans="1:16" ht="61.9" customHeight="1" x14ac:dyDescent="0.25">
      <c r="A155" s="1841" t="s">
        <v>188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39"/>
      <c r="N155" s="39"/>
      <c r="O155" s="39"/>
    </row>
    <row r="156" spans="1:16" ht="33.6" customHeight="1" x14ac:dyDescent="0.25">
      <c r="A156" s="1841" t="s">
        <v>50</v>
      </c>
      <c r="B156" s="1841"/>
      <c r="C156" s="1841"/>
      <c r="D156" s="1841"/>
      <c r="E156" s="1841"/>
      <c r="F156" s="1841"/>
      <c r="G156" s="1841"/>
      <c r="H156" s="1841"/>
      <c r="I156" s="1841"/>
      <c r="J156" s="1841"/>
      <c r="K156" s="1841"/>
      <c r="L156" s="1841"/>
      <c r="M156" s="39"/>
      <c r="N156" s="39"/>
      <c r="O156" s="39"/>
    </row>
    <row r="157" spans="1:16" ht="48" customHeight="1" x14ac:dyDescent="0.25">
      <c r="A157" s="1841" t="s">
        <v>148</v>
      </c>
      <c r="B157" s="1841"/>
      <c r="C157" s="1841"/>
      <c r="D157" s="1841"/>
      <c r="E157" s="1841"/>
      <c r="F157" s="1841"/>
      <c r="G157" s="1841"/>
      <c r="H157" s="1841"/>
      <c r="I157" s="1841"/>
      <c r="J157" s="1841"/>
      <c r="K157" s="1841"/>
      <c r="L157" s="1841"/>
      <c r="M157" s="39"/>
      <c r="N157" s="39"/>
      <c r="O157" s="39"/>
    </row>
    <row r="158" spans="1:16" ht="53.25" customHeight="1" x14ac:dyDescent="0.25">
      <c r="A158" s="1881" t="s">
        <v>196</v>
      </c>
      <c r="B158" s="1881"/>
      <c r="C158" s="1881"/>
      <c r="D158" s="1881"/>
      <c r="E158" s="1881"/>
      <c r="F158" s="1881"/>
      <c r="G158" s="1881"/>
      <c r="H158" s="1881"/>
      <c r="I158" s="1881"/>
      <c r="J158" s="1881"/>
      <c r="K158" s="1881"/>
      <c r="L158" s="1881"/>
      <c r="M158" s="525"/>
      <c r="N158" s="525"/>
      <c r="O158" s="39"/>
    </row>
    <row r="159" spans="1:16" ht="35.450000000000003" customHeight="1" x14ac:dyDescent="0.25">
      <c r="A159" s="1841" t="s">
        <v>53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39"/>
      <c r="N159" s="39"/>
      <c r="O159" s="39"/>
    </row>
    <row r="160" spans="1:16" ht="35.450000000000003" customHeight="1" x14ac:dyDescent="0.25">
      <c r="A160" s="1841" t="s">
        <v>96</v>
      </c>
      <c r="B160" s="1841"/>
      <c r="C160" s="1841"/>
      <c r="D160" s="1841"/>
      <c r="E160" s="1841"/>
      <c r="F160" s="1841"/>
      <c r="G160" s="1841"/>
      <c r="H160" s="1841"/>
      <c r="I160" s="1841"/>
      <c r="J160" s="1841"/>
      <c r="K160" s="1841"/>
      <c r="L160" s="1841"/>
      <c r="M160" s="39"/>
      <c r="N160" s="39"/>
      <c r="O160" s="39"/>
    </row>
    <row r="161" spans="1:15" ht="22.15" customHeight="1" x14ac:dyDescent="0.25">
      <c r="A161" s="1841" t="s">
        <v>39</v>
      </c>
      <c r="B161" s="1841"/>
      <c r="C161" s="1841"/>
      <c r="D161" s="1841"/>
      <c r="E161" s="1841"/>
      <c r="F161" s="1841"/>
      <c r="G161" s="1841"/>
      <c r="H161" s="1841"/>
      <c r="I161" s="1841"/>
      <c r="J161" s="1841"/>
      <c r="K161" s="1841"/>
      <c r="L161" s="1841"/>
      <c r="M161" s="39"/>
      <c r="N161" s="39"/>
      <c r="O161" s="39"/>
    </row>
    <row r="162" spans="1:15" ht="18.600000000000001" customHeight="1" x14ac:dyDescent="0.25">
      <c r="A162" s="1882" t="s">
        <v>18</v>
      </c>
      <c r="B162" s="1882"/>
      <c r="C162" s="1882"/>
      <c r="D162" s="1883"/>
      <c r="E162" s="1883"/>
      <c r="F162" s="1883"/>
      <c r="G162" s="1883"/>
      <c r="H162" s="1883"/>
      <c r="I162" s="1883"/>
      <c r="J162" s="1883"/>
      <c r="K162" s="1883"/>
      <c r="L162" s="1883"/>
      <c r="M162" s="56"/>
      <c r="N162" s="56"/>
      <c r="O162" s="56"/>
    </row>
    <row r="163" spans="1:15" ht="18.600000000000001" customHeight="1" x14ac:dyDescent="0.25">
      <c r="A163" s="1883" t="s">
        <v>19</v>
      </c>
      <c r="B163" s="1883"/>
      <c r="C163" s="1883"/>
      <c r="D163" s="1883"/>
      <c r="E163" s="1883"/>
      <c r="F163" s="1883"/>
      <c r="G163" s="1883"/>
      <c r="H163" s="1883"/>
      <c r="I163" s="1883"/>
      <c r="J163" s="1883"/>
      <c r="K163" s="1883"/>
      <c r="L163" s="1883"/>
      <c r="M163" s="56"/>
      <c r="N163" s="56"/>
      <c r="O163" s="56"/>
    </row>
    <row r="164" spans="1:15" ht="18.75" customHeight="1" x14ac:dyDescent="0.25">
      <c r="A164" s="1841" t="s">
        <v>97</v>
      </c>
      <c r="B164" s="1841"/>
      <c r="C164" s="1841"/>
      <c r="D164" s="1841"/>
      <c r="E164" s="1841"/>
      <c r="F164" s="1841"/>
      <c r="G164" s="1841"/>
      <c r="H164" s="1841"/>
      <c r="I164" s="1841"/>
      <c r="J164" s="1841"/>
      <c r="K164" s="1841"/>
      <c r="L164" s="1841"/>
      <c r="M164" s="39"/>
      <c r="N164" s="39"/>
      <c r="O164" s="39"/>
    </row>
    <row r="165" spans="1:15" ht="70.900000000000006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3.5" thickBo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67.5" customHeight="1" thickBot="1" x14ac:dyDescent="0.25">
      <c r="A168" s="1791" t="s">
        <v>20</v>
      </c>
      <c r="B168" s="1842"/>
      <c r="C168" s="1793" t="s">
        <v>21</v>
      </c>
      <c r="D168" s="1790"/>
      <c r="E168" s="1790"/>
      <c r="F168" s="1790"/>
      <c r="G168" s="1790"/>
      <c r="H168" s="1792"/>
      <c r="I168" s="1847" t="s">
        <v>22</v>
      </c>
      <c r="J168" s="1024" t="s">
        <v>52</v>
      </c>
      <c r="K168" s="1025"/>
      <c r="L168" s="5"/>
      <c r="M168" s="5"/>
      <c r="N168" s="5"/>
      <c r="O168" s="5"/>
    </row>
    <row r="169" spans="1:15" ht="48.75" thickBot="1" x14ac:dyDescent="0.25">
      <c r="A169" s="1843"/>
      <c r="B169" s="1844"/>
      <c r="C169" s="1830"/>
      <c r="D169" s="1845"/>
      <c r="E169" s="1845"/>
      <c r="F169" s="1845"/>
      <c r="G169" s="1845"/>
      <c r="H169" s="1846"/>
      <c r="I169" s="1848"/>
      <c r="J169" s="333" t="s">
        <v>193</v>
      </c>
      <c r="K169" s="24" t="s">
        <v>194</v>
      </c>
      <c r="L169" s="5"/>
      <c r="M169" s="5"/>
      <c r="N169" s="5"/>
      <c r="O169" s="5"/>
    </row>
    <row r="170" spans="1:15" ht="19.5" customHeight="1" thickBot="1" x14ac:dyDescent="0.25">
      <c r="A170" s="1797" t="s">
        <v>192</v>
      </c>
      <c r="B170" s="1798"/>
      <c r="C170" s="1798"/>
      <c r="D170" s="1798"/>
      <c r="E170" s="1798"/>
      <c r="F170" s="1798"/>
      <c r="G170" s="1798"/>
      <c r="H170" s="1798"/>
      <c r="I170" s="1798"/>
      <c r="J170" s="1798"/>
      <c r="K170" s="1799"/>
      <c r="L170" s="5"/>
      <c r="M170" s="5"/>
      <c r="N170" s="5"/>
      <c r="O170" s="5"/>
    </row>
    <row r="171" spans="1:15" ht="15" x14ac:dyDescent="0.25">
      <c r="A171" s="978"/>
      <c r="B171" s="548"/>
      <c r="C171" s="925"/>
      <c r="D171" s="646"/>
      <c r="E171" s="959"/>
      <c r="F171" s="51"/>
      <c r="G171" s="51"/>
      <c r="H171" s="51"/>
      <c r="I171" s="51"/>
      <c r="J171" s="599">
        <v>3190</v>
      </c>
      <c r="K171" s="592"/>
      <c r="L171" s="5"/>
      <c r="M171" s="5"/>
      <c r="N171" s="5"/>
      <c r="O171" s="5"/>
    </row>
    <row r="172" spans="1:15" ht="15" x14ac:dyDescent="0.25">
      <c r="A172" s="573"/>
      <c r="B172" s="549"/>
      <c r="C172" s="574"/>
      <c r="D172" s="912"/>
      <c r="E172" s="575"/>
      <c r="F172" s="51"/>
      <c r="G172" s="51"/>
      <c r="H172" s="51"/>
      <c r="I172" s="51"/>
      <c r="J172" s="600">
        <f>(J171-1960)*118%</f>
        <v>1451.3999999999999</v>
      </c>
      <c r="K172" s="579"/>
      <c r="L172" s="5"/>
      <c r="M172" s="5"/>
      <c r="N172" s="5"/>
      <c r="O172" s="5"/>
    </row>
    <row r="173" spans="1:15" ht="35.25" customHeight="1" x14ac:dyDescent="0.2">
      <c r="A173" s="1955" t="s">
        <v>48</v>
      </c>
      <c r="B173" s="1956"/>
      <c r="C173" s="1957" t="s">
        <v>91</v>
      </c>
      <c r="D173" s="1958"/>
      <c r="E173" s="1958"/>
      <c r="F173" s="1958"/>
      <c r="G173" s="1958"/>
      <c r="H173" s="1959"/>
      <c r="I173" s="574">
        <v>2</v>
      </c>
      <c r="J173" s="326">
        <v>1450</v>
      </c>
      <c r="K173" s="575"/>
      <c r="L173" s="5"/>
      <c r="M173" s="5"/>
      <c r="N173" s="5"/>
      <c r="O173" s="5"/>
    </row>
    <row r="174" spans="1:15" ht="15" x14ac:dyDescent="0.2">
      <c r="A174" s="573"/>
      <c r="B174" s="1091"/>
      <c r="C174" s="549"/>
      <c r="D174" s="913"/>
      <c r="E174" s="575"/>
      <c r="F174" s="574"/>
      <c r="G174" s="913"/>
      <c r="H174" s="575"/>
      <c r="I174" s="574"/>
      <c r="J174" s="578">
        <v>3400</v>
      </c>
      <c r="K174" s="579"/>
      <c r="L174" s="5"/>
      <c r="M174" s="5"/>
      <c r="N174" s="5"/>
      <c r="O174" s="5"/>
    </row>
    <row r="175" spans="1:15" ht="15" x14ac:dyDescent="0.2">
      <c r="A175" s="573"/>
      <c r="B175" s="1091"/>
      <c r="C175" s="549"/>
      <c r="D175" s="912"/>
      <c r="E175" s="575"/>
      <c r="F175" s="574"/>
      <c r="G175" s="912"/>
      <c r="H175" s="575"/>
      <c r="I175" s="574"/>
      <c r="J175" s="600">
        <f>(J174-1960)*118%</f>
        <v>1699.1999999999998</v>
      </c>
      <c r="K175" s="579"/>
      <c r="L175" s="5"/>
      <c r="M175" s="5"/>
      <c r="N175" s="5"/>
      <c r="O175" s="5"/>
    </row>
    <row r="176" spans="1:15" ht="40.5" customHeight="1" x14ac:dyDescent="0.2">
      <c r="A176" s="1955" t="s">
        <v>44</v>
      </c>
      <c r="B176" s="1956"/>
      <c r="C176" s="1957" t="s">
        <v>74</v>
      </c>
      <c r="D176" s="1958"/>
      <c r="E176" s="1958"/>
      <c r="F176" s="1958"/>
      <c r="G176" s="1958"/>
      <c r="H176" s="1959"/>
      <c r="I176" s="574">
        <v>2</v>
      </c>
      <c r="J176" s="326">
        <v>1700</v>
      </c>
      <c r="K176" s="575"/>
      <c r="L176" s="5"/>
      <c r="M176" s="5"/>
      <c r="N176" s="5"/>
      <c r="O176" s="5"/>
    </row>
    <row r="177" spans="1:15" ht="15" x14ac:dyDescent="0.2">
      <c r="A177" s="573"/>
      <c r="B177" s="1091"/>
      <c r="C177" s="549"/>
      <c r="D177" s="582"/>
      <c r="E177" s="575"/>
      <c r="F177" s="574"/>
      <c r="G177" s="582"/>
      <c r="H177" s="575"/>
      <c r="I177" s="574"/>
      <c r="J177" s="580"/>
      <c r="K177" s="575">
        <v>3690</v>
      </c>
      <c r="L177" s="5"/>
      <c r="M177" s="5"/>
      <c r="N177" s="5"/>
      <c r="O177" s="5"/>
    </row>
    <row r="178" spans="1:15" ht="15.75" thickBot="1" x14ac:dyDescent="0.25">
      <c r="A178" s="976"/>
      <c r="B178" s="1092"/>
      <c r="C178" s="919"/>
      <c r="D178" s="945"/>
      <c r="E178" s="977"/>
      <c r="F178" s="586"/>
      <c r="G178" s="945"/>
      <c r="H178" s="977"/>
      <c r="I178" s="586"/>
      <c r="J178" s="580"/>
      <c r="K178" s="593">
        <f>(K177-1960)*118%</f>
        <v>2041.3999999999999</v>
      </c>
      <c r="L178" s="5"/>
      <c r="M178" s="5"/>
      <c r="N178" s="5"/>
      <c r="O178" s="5"/>
    </row>
    <row r="179" spans="1:15" ht="40.5" customHeight="1" thickBot="1" x14ac:dyDescent="0.25">
      <c r="A179" s="1835" t="s">
        <v>28</v>
      </c>
      <c r="B179" s="1903"/>
      <c r="C179" s="1904" t="s">
        <v>75</v>
      </c>
      <c r="D179" s="1838"/>
      <c r="E179" s="1838"/>
      <c r="F179" s="1838"/>
      <c r="G179" s="1838"/>
      <c r="H179" s="1839"/>
      <c r="I179" s="931">
        <v>1</v>
      </c>
      <c r="J179" s="582"/>
      <c r="K179" s="328">
        <v>2040</v>
      </c>
      <c r="L179" s="5"/>
      <c r="M179" s="5"/>
      <c r="N179" s="5"/>
      <c r="O179" s="5"/>
    </row>
    <row r="180" spans="1:15" ht="15" x14ac:dyDescent="0.2">
      <c r="A180" s="1093"/>
      <c r="B180" s="1094"/>
      <c r="C180" s="548"/>
      <c r="D180" s="646"/>
      <c r="E180" s="959"/>
      <c r="F180" s="925"/>
      <c r="G180" s="646"/>
      <c r="H180" s="959"/>
      <c r="I180" s="925"/>
      <c r="J180" s="580"/>
      <c r="K180" s="579">
        <v>3940</v>
      </c>
      <c r="L180" s="5"/>
      <c r="M180" s="5"/>
      <c r="N180" s="5"/>
      <c r="O180" s="5"/>
    </row>
    <row r="181" spans="1:15" ht="15" x14ac:dyDescent="0.2">
      <c r="A181" s="573"/>
      <c r="B181" s="1091"/>
      <c r="C181" s="549"/>
      <c r="D181" s="582"/>
      <c r="E181" s="593"/>
      <c r="F181" s="574"/>
      <c r="G181" s="582"/>
      <c r="H181" s="593"/>
      <c r="I181" s="574"/>
      <c r="J181" s="580"/>
      <c r="K181" s="594">
        <f>(K180-1960)*118%</f>
        <v>2336.4</v>
      </c>
      <c r="L181" s="5"/>
      <c r="M181" s="5"/>
      <c r="N181" s="5"/>
      <c r="O181" s="5"/>
    </row>
    <row r="182" spans="1:15" ht="37.5" customHeight="1" x14ac:dyDescent="0.2">
      <c r="A182" s="1955" t="s">
        <v>29</v>
      </c>
      <c r="B182" s="1956"/>
      <c r="C182" s="1957" t="s">
        <v>74</v>
      </c>
      <c r="D182" s="1958"/>
      <c r="E182" s="1958"/>
      <c r="F182" s="1958"/>
      <c r="G182" s="1958"/>
      <c r="H182" s="1959"/>
      <c r="I182" s="574">
        <v>1</v>
      </c>
      <c r="J182" s="582"/>
      <c r="K182" s="328">
        <v>2340</v>
      </c>
      <c r="L182" s="5"/>
      <c r="M182" s="5"/>
      <c r="N182" s="5"/>
      <c r="O182" s="5"/>
    </row>
    <row r="183" spans="1:15" ht="15" x14ac:dyDescent="0.2">
      <c r="A183" s="573"/>
      <c r="B183" s="1091"/>
      <c r="C183" s="549"/>
      <c r="D183" s="582"/>
      <c r="E183" s="575"/>
      <c r="F183" s="574"/>
      <c r="G183" s="582"/>
      <c r="H183" s="575"/>
      <c r="I183" s="574"/>
      <c r="J183" s="580"/>
      <c r="K183" s="579">
        <v>4260</v>
      </c>
      <c r="L183" s="5"/>
      <c r="M183" s="5"/>
      <c r="N183" s="5"/>
      <c r="O183" s="5"/>
    </row>
    <row r="184" spans="1:15" ht="15.75" thickBot="1" x14ac:dyDescent="0.25">
      <c r="A184" s="976"/>
      <c r="B184" s="1092"/>
      <c r="C184" s="919"/>
      <c r="D184" s="945"/>
      <c r="E184" s="977"/>
      <c r="F184" s="586"/>
      <c r="G184" s="945"/>
      <c r="H184" s="977"/>
      <c r="I184" s="586"/>
      <c r="J184" s="580"/>
      <c r="K184" s="594">
        <f>(K183-1960)*118%</f>
        <v>2714</v>
      </c>
      <c r="L184" s="5"/>
      <c r="M184" s="5"/>
      <c r="N184" s="5"/>
      <c r="O184" s="5"/>
    </row>
    <row r="185" spans="1:15" ht="36" customHeight="1" thickBot="1" x14ac:dyDescent="0.25">
      <c r="A185" s="1835" t="s">
        <v>133</v>
      </c>
      <c r="B185" s="1903"/>
      <c r="C185" s="1904" t="s">
        <v>134</v>
      </c>
      <c r="D185" s="1838"/>
      <c r="E185" s="1838"/>
      <c r="F185" s="1838"/>
      <c r="G185" s="1838"/>
      <c r="H185" s="1839"/>
      <c r="I185" s="931"/>
      <c r="J185" s="582"/>
      <c r="K185" s="595">
        <v>2710</v>
      </c>
      <c r="L185" s="5"/>
      <c r="M185" s="5"/>
      <c r="N185" s="5"/>
      <c r="O185" s="5"/>
    </row>
    <row r="186" spans="1:15" ht="15" x14ac:dyDescent="0.2">
      <c r="A186" s="1093"/>
      <c r="B186" s="1094"/>
      <c r="C186" s="548"/>
      <c r="D186" s="646"/>
      <c r="E186" s="959"/>
      <c r="F186" s="925"/>
      <c r="G186" s="646"/>
      <c r="H186" s="959"/>
      <c r="I186" s="925"/>
      <c r="J186" s="580">
        <v>3890</v>
      </c>
      <c r="K186" s="579"/>
      <c r="L186" s="5"/>
      <c r="M186" s="5"/>
      <c r="N186" s="5"/>
      <c r="O186" s="5"/>
    </row>
    <row r="187" spans="1:15" ht="15" x14ac:dyDescent="0.2">
      <c r="A187" s="573"/>
      <c r="B187" s="1091"/>
      <c r="C187" s="549"/>
      <c r="D187" s="912"/>
      <c r="E187" s="593"/>
      <c r="F187" s="574"/>
      <c r="G187" s="912"/>
      <c r="H187" s="593"/>
      <c r="I187" s="574"/>
      <c r="J187" s="600">
        <f>(J186-1960)*118%</f>
        <v>2277.4</v>
      </c>
      <c r="K187" s="594"/>
      <c r="L187" s="5"/>
      <c r="M187" s="5"/>
      <c r="N187" s="5"/>
      <c r="O187" s="5"/>
    </row>
    <row r="188" spans="1:15" ht="38.25" customHeight="1" thickBot="1" x14ac:dyDescent="0.25">
      <c r="A188" s="1950" t="s">
        <v>34</v>
      </c>
      <c r="B188" s="1951"/>
      <c r="C188" s="1952" t="s">
        <v>179</v>
      </c>
      <c r="D188" s="1953"/>
      <c r="E188" s="1953"/>
      <c r="F188" s="1953"/>
      <c r="G188" s="1953"/>
      <c r="H188" s="1954"/>
      <c r="I188" s="885">
        <v>2</v>
      </c>
      <c r="J188" s="329">
        <v>2280</v>
      </c>
      <c r="K188" s="589"/>
      <c r="L188" s="5"/>
      <c r="M188" s="5"/>
      <c r="N188" s="5"/>
      <c r="O188" s="5"/>
    </row>
    <row r="189" spans="1:1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" customHeight="1" x14ac:dyDescent="0.25">
      <c r="A190" s="1854" t="s">
        <v>2</v>
      </c>
      <c r="B190" s="1854"/>
      <c r="C190" s="1854"/>
      <c r="D190" s="1854"/>
      <c r="E190" s="1854"/>
      <c r="F190" s="1854"/>
      <c r="G190" s="1854"/>
      <c r="H190" s="1854"/>
      <c r="I190" s="1854"/>
      <c r="J190" s="1854"/>
      <c r="K190" s="1854"/>
      <c r="L190" s="1854"/>
      <c r="M190" s="5"/>
      <c r="N190" s="5"/>
      <c r="O190" s="5"/>
    </row>
    <row r="191" spans="1:15" ht="15" customHeight="1" x14ac:dyDescent="0.25">
      <c r="A191" s="1855" t="s">
        <v>98</v>
      </c>
      <c r="B191" s="1855"/>
      <c r="C191" s="1855"/>
      <c r="D191" s="1855"/>
      <c r="E191" s="1855"/>
      <c r="F191" s="1855"/>
      <c r="G191" s="1855"/>
      <c r="H191" s="1855"/>
      <c r="I191" s="1855"/>
      <c r="J191" s="1855"/>
      <c r="K191" s="1855"/>
      <c r="L191" s="1855"/>
      <c r="M191" s="5"/>
      <c r="N191" s="5"/>
      <c r="O191" s="5"/>
    </row>
    <row r="192" spans="1:15" ht="15.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5"/>
      <c r="L192" s="15"/>
      <c r="M192" s="5"/>
      <c r="N192" s="5"/>
      <c r="O192" s="5"/>
    </row>
    <row r="193" spans="1:15" ht="15.75" x14ac:dyDescent="0.25">
      <c r="A193" s="8"/>
      <c r="B193" s="8" t="s">
        <v>42</v>
      </c>
      <c r="C193" s="8"/>
      <c r="D193" s="7"/>
      <c r="E193" s="7"/>
      <c r="F193" s="7"/>
      <c r="G193" s="7"/>
      <c r="H193" s="7"/>
      <c r="I193" s="7"/>
      <c r="J193" s="7"/>
      <c r="K193" s="5"/>
      <c r="L193" s="5"/>
      <c r="M193" s="5"/>
      <c r="N193" s="5"/>
      <c r="O193" s="5"/>
    </row>
    <row r="194" spans="1:15" ht="15.75" x14ac:dyDescent="0.25">
      <c r="A194" s="8"/>
      <c r="B194" s="8" t="s">
        <v>43</v>
      </c>
      <c r="C194" s="8"/>
      <c r="D194" s="7"/>
      <c r="E194" s="7"/>
      <c r="F194" s="7"/>
      <c r="G194" s="7"/>
      <c r="H194" s="7"/>
      <c r="I194" s="7"/>
      <c r="J194" s="7"/>
      <c r="K194" s="5"/>
      <c r="L194" s="5"/>
      <c r="M194" s="5"/>
      <c r="N194" s="5"/>
      <c r="O194" s="5"/>
    </row>
    <row r="195" spans="1: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</sheetData>
  <mergeCells count="84">
    <mergeCell ref="A191:L191"/>
    <mergeCell ref="A176:B176"/>
    <mergeCell ref="C176:H176"/>
    <mergeCell ref="A179:B179"/>
    <mergeCell ref="C179:H179"/>
    <mergeCell ref="A190:L190"/>
    <mergeCell ref="A185:B185"/>
    <mergeCell ref="C185:H185"/>
    <mergeCell ref="A173:B173"/>
    <mergeCell ref="C173:H173"/>
    <mergeCell ref="A188:B188"/>
    <mergeCell ref="C188:H188"/>
    <mergeCell ref="A164:L164"/>
    <mergeCell ref="A168:B169"/>
    <mergeCell ref="C168:H169"/>
    <mergeCell ref="I168:I169"/>
    <mergeCell ref="A170:K170"/>
    <mergeCell ref="A182:B182"/>
    <mergeCell ref="C182:H182"/>
    <mergeCell ref="AC93:AC95"/>
    <mergeCell ref="S89:S95"/>
    <mergeCell ref="B150:L150"/>
    <mergeCell ref="B151:L151"/>
    <mergeCell ref="B147:L147"/>
    <mergeCell ref="A145:L145"/>
    <mergeCell ref="A110:L110"/>
    <mergeCell ref="A162:L162"/>
    <mergeCell ref="A163:L163"/>
    <mergeCell ref="A156:L156"/>
    <mergeCell ref="A161:L161"/>
    <mergeCell ref="A158:L158"/>
    <mergeCell ref="A159:L159"/>
    <mergeCell ref="A160:L160"/>
    <mergeCell ref="A157:L157"/>
    <mergeCell ref="A155:L155"/>
    <mergeCell ref="A154:L154"/>
    <mergeCell ref="A144:L144"/>
    <mergeCell ref="A119:N119"/>
    <mergeCell ref="A137:L137"/>
    <mergeCell ref="A139:L139"/>
    <mergeCell ref="B148:L148"/>
    <mergeCell ref="B146:L146"/>
    <mergeCell ref="B149:L149"/>
    <mergeCell ref="A152:L152"/>
    <mergeCell ref="A153:L153"/>
    <mergeCell ref="AL82:AO82"/>
    <mergeCell ref="AC83:AC85"/>
    <mergeCell ref="AD82:AG82"/>
    <mergeCell ref="AH82:AK82"/>
    <mergeCell ref="Y82:AB82"/>
    <mergeCell ref="T82:W82"/>
    <mergeCell ref="O82:S82"/>
    <mergeCell ref="O146:O151"/>
    <mergeCell ref="O118:P118"/>
    <mergeCell ref="A76:A77"/>
    <mergeCell ref="A79:N79"/>
    <mergeCell ref="I76:J76"/>
    <mergeCell ref="K76:L76"/>
    <mergeCell ref="B76:B77"/>
    <mergeCell ref="D76:F76"/>
    <mergeCell ref="G76:H76"/>
    <mergeCell ref="A78:N78"/>
    <mergeCell ref="M13:N13"/>
    <mergeCell ref="A15:N15"/>
    <mergeCell ref="A16:N16"/>
    <mergeCell ref="A17:N17"/>
    <mergeCell ref="A37:L37"/>
    <mergeCell ref="O45:P45"/>
    <mergeCell ref="C76:C77"/>
    <mergeCell ref="A46:N46"/>
    <mergeCell ref="M76:N76"/>
    <mergeCell ref="A65:L65"/>
    <mergeCell ref="A73:L73"/>
    <mergeCell ref="A71:L71"/>
    <mergeCell ref="A72:L72"/>
    <mergeCell ref="A74:L74"/>
    <mergeCell ref="A70:L70"/>
    <mergeCell ref="A9:L9"/>
    <mergeCell ref="A10:L10"/>
    <mergeCell ref="A11:L11"/>
    <mergeCell ref="D13:F13"/>
    <mergeCell ref="G13:H13"/>
    <mergeCell ref="I13:J13"/>
    <mergeCell ref="K13:L1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opLeftCell="A46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139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200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1847" t="s">
        <v>20</v>
      </c>
      <c r="B13" s="1847" t="s">
        <v>21</v>
      </c>
      <c r="C13" s="1969" t="s">
        <v>22</v>
      </c>
      <c r="D13" s="1787" t="s">
        <v>52</v>
      </c>
      <c r="E13" s="1788"/>
      <c r="F13" s="1789"/>
      <c r="G13" s="1790" t="s">
        <v>84</v>
      </c>
      <c r="H13" s="1790"/>
      <c r="I13" s="1791" t="s">
        <v>162</v>
      </c>
      <c r="J13" s="1792"/>
      <c r="K13" s="1790" t="s">
        <v>163</v>
      </c>
      <c r="L13" s="1792"/>
      <c r="M13" s="1791" t="s">
        <v>180</v>
      </c>
      <c r="N13" s="1792"/>
    </row>
    <row r="14" spans="1:14" ht="101.25" customHeight="1" thickBot="1" x14ac:dyDescent="0.25">
      <c r="A14" s="1848"/>
      <c r="B14" s="1848"/>
      <c r="C14" s="1970"/>
      <c r="D14" s="22" t="s">
        <v>27</v>
      </c>
      <c r="E14" s="23" t="s">
        <v>26</v>
      </c>
      <c r="F14" s="24" t="s">
        <v>181</v>
      </c>
      <c r="G14" s="333" t="s">
        <v>23</v>
      </c>
      <c r="H14" s="1095" t="s">
        <v>164</v>
      </c>
      <c r="I14" s="22" t="s">
        <v>23</v>
      </c>
      <c r="J14" s="24" t="s">
        <v>164</v>
      </c>
      <c r="K14" s="333" t="s">
        <v>23</v>
      </c>
      <c r="L14" s="24" t="s">
        <v>164</v>
      </c>
      <c r="M14" s="22" t="s">
        <v>23</v>
      </c>
      <c r="N14" s="24" t="s">
        <v>164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2"/>
      <c r="K17" s="1972"/>
      <c r="L17" s="1972"/>
      <c r="M17" s="1972"/>
      <c r="N17" s="1973"/>
    </row>
    <row r="18" spans="1:14" ht="58.15" customHeight="1" thickBot="1" x14ac:dyDescent="0.25">
      <c r="A18" s="524" t="s">
        <v>78</v>
      </c>
      <c r="B18" s="858" t="s">
        <v>87</v>
      </c>
      <c r="C18" s="401">
        <v>2</v>
      </c>
      <c r="D18" s="406">
        <v>2230</v>
      </c>
      <c r="E18" s="354">
        <v>3010</v>
      </c>
      <c r="F18" s="360">
        <v>1580</v>
      </c>
      <c r="G18" s="404">
        <v>1780</v>
      </c>
      <c r="H18" s="402">
        <v>1220</v>
      </c>
      <c r="I18" s="406">
        <v>2000</v>
      </c>
      <c r="J18" s="355">
        <v>1350</v>
      </c>
      <c r="K18" s="404">
        <v>2030</v>
      </c>
      <c r="L18" s="859">
        <v>1380</v>
      </c>
      <c r="M18" s="584">
        <v>2060</v>
      </c>
      <c r="N18" s="355">
        <v>1510</v>
      </c>
    </row>
    <row r="19" spans="1:14" ht="55.9" customHeight="1" thickBot="1" x14ac:dyDescent="0.25">
      <c r="A19" s="524" t="s">
        <v>44</v>
      </c>
      <c r="B19" s="223" t="s">
        <v>88</v>
      </c>
      <c r="C19" s="401">
        <v>2</v>
      </c>
      <c r="D19" s="406">
        <v>2440</v>
      </c>
      <c r="E19" s="354">
        <v>3290</v>
      </c>
      <c r="F19" s="360">
        <v>1580</v>
      </c>
      <c r="G19" s="404">
        <v>1950</v>
      </c>
      <c r="H19" s="402">
        <v>1220</v>
      </c>
      <c r="I19" s="406">
        <v>2190</v>
      </c>
      <c r="J19" s="355">
        <v>1350</v>
      </c>
      <c r="K19" s="404">
        <v>2220</v>
      </c>
      <c r="L19" s="859">
        <v>1380</v>
      </c>
      <c r="M19" s="584">
        <v>2300</v>
      </c>
      <c r="N19" s="355">
        <v>1510</v>
      </c>
    </row>
    <row r="20" spans="1:14" ht="56.45" customHeight="1" thickBot="1" x14ac:dyDescent="0.25">
      <c r="A20" s="524" t="s">
        <v>28</v>
      </c>
      <c r="B20" s="223" t="s">
        <v>59</v>
      </c>
      <c r="C20" s="401">
        <v>1</v>
      </c>
      <c r="D20" s="406"/>
      <c r="E20" s="354">
        <v>2730</v>
      </c>
      <c r="F20" s="360">
        <v>1580</v>
      </c>
      <c r="G20" s="404"/>
      <c r="H20" s="402">
        <v>1220</v>
      </c>
      <c r="I20" s="406"/>
      <c r="J20" s="355">
        <v>1350</v>
      </c>
      <c r="K20" s="404"/>
      <c r="L20" s="859">
        <v>1380</v>
      </c>
      <c r="M20" s="865"/>
      <c r="N20" s="355">
        <v>1510</v>
      </c>
    </row>
    <row r="21" spans="1:14" ht="44.45" customHeight="1" thickBot="1" x14ac:dyDescent="0.25">
      <c r="A21" s="524" t="s">
        <v>29</v>
      </c>
      <c r="B21" s="223" t="s">
        <v>60</v>
      </c>
      <c r="C21" s="401">
        <v>1</v>
      </c>
      <c r="D21" s="867"/>
      <c r="E21" s="354">
        <v>2980</v>
      </c>
      <c r="F21" s="360">
        <v>1580</v>
      </c>
      <c r="G21" s="404"/>
      <c r="H21" s="402">
        <v>1220</v>
      </c>
      <c r="I21" s="406"/>
      <c r="J21" s="355">
        <v>1350</v>
      </c>
      <c r="K21" s="404"/>
      <c r="L21" s="859">
        <v>1380</v>
      </c>
      <c r="M21" s="865"/>
      <c r="N21" s="355">
        <v>1510</v>
      </c>
    </row>
    <row r="22" spans="1:14" ht="63.75" customHeight="1" thickBot="1" x14ac:dyDescent="0.25">
      <c r="A22" s="1072" t="s">
        <v>133</v>
      </c>
      <c r="B22" s="585" t="s">
        <v>134</v>
      </c>
      <c r="C22" s="859">
        <v>1</v>
      </c>
      <c r="D22" s="407"/>
      <c r="E22" s="361">
        <v>3300</v>
      </c>
      <c r="F22" s="360">
        <v>1580</v>
      </c>
      <c r="G22" s="409"/>
      <c r="H22" s="402">
        <v>1220</v>
      </c>
      <c r="I22" s="406"/>
      <c r="J22" s="355">
        <v>1350</v>
      </c>
      <c r="K22" s="404"/>
      <c r="L22" s="859">
        <v>1380</v>
      </c>
      <c r="M22" s="865"/>
      <c r="N22" s="355">
        <v>1510</v>
      </c>
    </row>
    <row r="23" spans="1:14" ht="93.75" customHeight="1" thickBot="1" x14ac:dyDescent="0.25">
      <c r="A23" s="524" t="s">
        <v>202</v>
      </c>
      <c r="B23" s="585" t="s">
        <v>61</v>
      </c>
      <c r="C23" s="402">
        <v>1</v>
      </c>
      <c r="D23" s="406"/>
      <c r="E23" s="354">
        <v>2440</v>
      </c>
      <c r="F23" s="360"/>
      <c r="G23" s="404"/>
      <c r="H23" s="402"/>
      <c r="I23" s="406"/>
      <c r="J23" s="355"/>
      <c r="K23" s="404"/>
      <c r="L23" s="859"/>
      <c r="M23" s="584"/>
      <c r="N23" s="355"/>
    </row>
    <row r="24" spans="1:14" ht="21" customHeight="1" thickBot="1" x14ac:dyDescent="0.3">
      <c r="A24" s="1889" t="s">
        <v>54</v>
      </c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1"/>
      <c r="M24" s="696"/>
      <c r="N24" s="697"/>
    </row>
    <row r="25" spans="1:14" ht="66.599999999999994" customHeight="1" thickBot="1" x14ac:dyDescent="0.3">
      <c r="A25" s="524" t="s">
        <v>79</v>
      </c>
      <c r="B25" s="223" t="s">
        <v>166</v>
      </c>
      <c r="C25" s="871">
        <v>2</v>
      </c>
      <c r="D25" s="872">
        <v>2930</v>
      </c>
      <c r="E25" s="400">
        <v>4100</v>
      </c>
      <c r="F25" s="360">
        <v>1580</v>
      </c>
      <c r="G25" s="404">
        <v>2340</v>
      </c>
      <c r="H25" s="402">
        <v>1220</v>
      </c>
      <c r="I25" s="872">
        <v>2610</v>
      </c>
      <c r="J25" s="355">
        <v>1350</v>
      </c>
      <c r="K25" s="410">
        <v>2650</v>
      </c>
      <c r="L25" s="859">
        <v>1380</v>
      </c>
      <c r="M25" s="584">
        <v>2730</v>
      </c>
      <c r="N25" s="355">
        <v>1510</v>
      </c>
    </row>
    <row r="26" spans="1:14" ht="64.150000000000006" customHeight="1" thickBot="1" x14ac:dyDescent="0.25">
      <c r="A26" s="524" t="s">
        <v>137</v>
      </c>
      <c r="B26" s="585" t="s">
        <v>172</v>
      </c>
      <c r="C26" s="874">
        <v>2</v>
      </c>
      <c r="D26" s="872">
        <v>3110</v>
      </c>
      <c r="E26" s="400">
        <v>4350</v>
      </c>
      <c r="F26" s="360">
        <v>1580</v>
      </c>
      <c r="G26" s="404">
        <v>2490</v>
      </c>
      <c r="H26" s="402">
        <v>1220</v>
      </c>
      <c r="I26" s="872">
        <v>2780</v>
      </c>
      <c r="J26" s="355">
        <v>1350</v>
      </c>
      <c r="K26" s="410">
        <v>2820</v>
      </c>
      <c r="L26" s="859">
        <v>1380</v>
      </c>
      <c r="M26" s="584">
        <v>2910</v>
      </c>
      <c r="N26" s="355">
        <v>1510</v>
      </c>
    </row>
    <row r="27" spans="1:14" ht="21" customHeight="1" thickBot="1" x14ac:dyDescent="0.3">
      <c r="A27" s="1892" t="s">
        <v>80</v>
      </c>
      <c r="B27" s="1893"/>
      <c r="C27" s="1893"/>
      <c r="D27" s="1893"/>
      <c r="E27" s="1893"/>
      <c r="F27" s="1893"/>
      <c r="G27" s="1893"/>
      <c r="H27" s="1893"/>
      <c r="I27" s="1893"/>
      <c r="J27" s="1893"/>
      <c r="K27" s="1893"/>
      <c r="L27" s="1893"/>
      <c r="M27" s="1893"/>
      <c r="N27" s="1894"/>
    </row>
    <row r="28" spans="1:14" ht="67.5" customHeight="1" thickBot="1" x14ac:dyDescent="0.25">
      <c r="A28" s="876" t="s">
        <v>24</v>
      </c>
      <c r="B28" s="585" t="s">
        <v>173</v>
      </c>
      <c r="C28" s="408">
        <v>2</v>
      </c>
      <c r="D28" s="406">
        <v>4030</v>
      </c>
      <c r="E28" s="354">
        <v>5640</v>
      </c>
      <c r="F28" s="360">
        <v>2220</v>
      </c>
      <c r="G28" s="404">
        <v>3230</v>
      </c>
      <c r="H28" s="402">
        <v>1380</v>
      </c>
      <c r="I28" s="406">
        <v>3580</v>
      </c>
      <c r="J28" s="360">
        <v>1520</v>
      </c>
      <c r="K28" s="404">
        <v>3630</v>
      </c>
      <c r="L28" s="402">
        <v>1550</v>
      </c>
      <c r="M28" s="581">
        <v>3780</v>
      </c>
      <c r="N28" s="1073">
        <v>1540</v>
      </c>
    </row>
    <row r="29" spans="1:14" ht="65.25" customHeight="1" thickBot="1" x14ac:dyDescent="0.25">
      <c r="A29" s="877" t="s">
        <v>14</v>
      </c>
      <c r="B29" s="585" t="s">
        <v>174</v>
      </c>
      <c r="C29" s="408">
        <v>2</v>
      </c>
      <c r="D29" s="406">
        <v>4420</v>
      </c>
      <c r="E29" s="354">
        <v>6190</v>
      </c>
      <c r="F29" s="360">
        <v>2430</v>
      </c>
      <c r="G29" s="404">
        <v>3550</v>
      </c>
      <c r="H29" s="402">
        <v>1560</v>
      </c>
      <c r="I29" s="406">
        <v>3920</v>
      </c>
      <c r="J29" s="360">
        <v>1700</v>
      </c>
      <c r="K29" s="404">
        <v>3980</v>
      </c>
      <c r="L29" s="402">
        <v>1730</v>
      </c>
      <c r="M29" s="581">
        <v>4150</v>
      </c>
      <c r="N29" s="1073">
        <v>1730</v>
      </c>
    </row>
    <row r="30" spans="1:14" ht="66.75" customHeight="1" thickBot="1" x14ac:dyDescent="0.25">
      <c r="A30" s="879" t="s">
        <v>145</v>
      </c>
      <c r="B30" s="585" t="s">
        <v>175</v>
      </c>
      <c r="C30" s="880">
        <v>2</v>
      </c>
      <c r="D30" s="407">
        <v>4760</v>
      </c>
      <c r="E30" s="361">
        <v>6660</v>
      </c>
      <c r="F30" s="362">
        <v>2620</v>
      </c>
      <c r="G30" s="405">
        <v>3830</v>
      </c>
      <c r="H30" s="403">
        <v>1710</v>
      </c>
      <c r="I30" s="407">
        <v>4230</v>
      </c>
      <c r="J30" s="362">
        <v>1870</v>
      </c>
      <c r="K30" s="405">
        <v>4280</v>
      </c>
      <c r="L30" s="403">
        <v>1900</v>
      </c>
      <c r="M30" s="581">
        <v>4480</v>
      </c>
      <c r="N30" s="1073">
        <v>1890</v>
      </c>
    </row>
    <row r="31" spans="1:14" ht="66" customHeight="1" thickBot="1" x14ac:dyDescent="0.25">
      <c r="A31" s="879" t="s">
        <v>146</v>
      </c>
      <c r="B31" s="585" t="s">
        <v>175</v>
      </c>
      <c r="C31" s="880">
        <v>2</v>
      </c>
      <c r="D31" s="407">
        <v>6920</v>
      </c>
      <c r="E31" s="361">
        <v>9690</v>
      </c>
      <c r="F31" s="362">
        <v>3810</v>
      </c>
      <c r="G31" s="405">
        <v>5570</v>
      </c>
      <c r="H31" s="403">
        <v>2660</v>
      </c>
      <c r="I31" s="407">
        <v>6120</v>
      </c>
      <c r="J31" s="362">
        <v>2870</v>
      </c>
      <c r="K31" s="405">
        <v>6200</v>
      </c>
      <c r="L31" s="403">
        <v>2910</v>
      </c>
      <c r="M31" s="587">
        <v>6520</v>
      </c>
      <c r="N31" s="881">
        <v>2940</v>
      </c>
    </row>
    <row r="32" spans="1:14" ht="23.25" customHeight="1" x14ac:dyDescent="0.3">
      <c r="A32" s="219" t="s">
        <v>82</v>
      </c>
      <c r="B32" s="220"/>
      <c r="C32" s="220"/>
      <c r="D32" s="220"/>
      <c r="E32" s="22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9.899999999999999" customHeight="1" x14ac:dyDescent="0.25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45" customHeight="1" x14ac:dyDescent="0.25">
      <c r="A34" s="1807" t="s">
        <v>81</v>
      </c>
      <c r="B34" s="1807"/>
      <c r="C34" s="1807"/>
      <c r="D34" s="1807"/>
      <c r="E34" s="1807"/>
      <c r="F34" s="1807"/>
      <c r="G34" s="1807"/>
      <c r="H34" s="1807"/>
      <c r="I34" s="1807"/>
      <c r="J34" s="1807"/>
      <c r="K34" s="1807"/>
      <c r="L34" s="1807"/>
      <c r="M34" s="27"/>
      <c r="N34" s="27"/>
    </row>
    <row r="35" spans="1:14" ht="23.2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.7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1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45" customHeight="1" x14ac:dyDescent="0.2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9.5" customHeight="1" x14ac:dyDescent="0.25">
      <c r="A39" s="1808" t="s">
        <v>83</v>
      </c>
      <c r="B39" s="1807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27"/>
      <c r="N39" s="27"/>
    </row>
    <row r="40" spans="1:14" ht="33" customHeight="1" x14ac:dyDescent="0.25">
      <c r="A40" s="1832" t="s">
        <v>55</v>
      </c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</row>
    <row r="41" spans="1:14" ht="49.5" customHeight="1" x14ac:dyDescent="0.25">
      <c r="A41" s="1841" t="s">
        <v>147</v>
      </c>
      <c r="B41" s="1841"/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</row>
    <row r="42" spans="1:14" ht="19.5" customHeight="1" x14ac:dyDescent="0.25">
      <c r="A42" s="1841" t="s">
        <v>50</v>
      </c>
      <c r="B42" s="1841"/>
      <c r="C42" s="1841"/>
      <c r="D42" s="1841"/>
      <c r="E42" s="1841"/>
      <c r="F42" s="1841"/>
      <c r="G42" s="1841"/>
      <c r="H42" s="1841"/>
      <c r="I42" s="1841"/>
      <c r="J42" s="1841"/>
      <c r="K42" s="1841"/>
      <c r="L42" s="1841"/>
      <c r="M42" s="1841"/>
      <c r="N42" s="1841"/>
    </row>
    <row r="43" spans="1:14" ht="48" customHeight="1" thickBot="1" x14ac:dyDescent="0.3">
      <c r="A43" s="1841" t="s">
        <v>148</v>
      </c>
      <c r="B43" s="1841"/>
      <c r="C43" s="1841"/>
      <c r="D43" s="1841"/>
      <c r="E43" s="1841"/>
      <c r="F43" s="1841"/>
      <c r="G43" s="1841"/>
      <c r="H43" s="1841"/>
      <c r="I43" s="1841"/>
      <c r="J43" s="1841"/>
      <c r="K43" s="1841"/>
      <c r="L43" s="1841"/>
      <c r="M43" s="1841"/>
      <c r="N43" s="1841"/>
    </row>
    <row r="44" spans="1:14" ht="47.25" customHeight="1" thickBot="1" x14ac:dyDescent="0.25">
      <c r="A44" s="1847" t="s">
        <v>20</v>
      </c>
      <c r="B44" s="1790" t="s">
        <v>21</v>
      </c>
      <c r="C44" s="1847" t="s">
        <v>22</v>
      </c>
      <c r="D44" s="1790" t="s">
        <v>52</v>
      </c>
      <c r="E44" s="1790"/>
      <c r="F44" s="1790"/>
      <c r="G44" s="1791" t="s">
        <v>84</v>
      </c>
      <c r="H44" s="1792"/>
      <c r="I44" s="1790" t="s">
        <v>162</v>
      </c>
      <c r="J44" s="1790"/>
      <c r="K44" s="1791" t="s">
        <v>163</v>
      </c>
      <c r="L44" s="1792"/>
      <c r="M44" s="1793" t="s">
        <v>180</v>
      </c>
      <c r="N44" s="1792"/>
    </row>
    <row r="45" spans="1:14" ht="57.6" customHeight="1" thickBot="1" x14ac:dyDescent="0.25">
      <c r="A45" s="1848"/>
      <c r="B45" s="1845"/>
      <c r="C45" s="1848"/>
      <c r="D45" s="333" t="s">
        <v>27</v>
      </c>
      <c r="E45" s="23" t="s">
        <v>26</v>
      </c>
      <c r="F45" s="1095" t="s">
        <v>129</v>
      </c>
      <c r="G45" s="22" t="s">
        <v>23</v>
      </c>
      <c r="H45" s="24" t="s">
        <v>129</v>
      </c>
      <c r="I45" s="333" t="s">
        <v>23</v>
      </c>
      <c r="J45" s="1095" t="s">
        <v>129</v>
      </c>
      <c r="K45" s="22" t="s">
        <v>23</v>
      </c>
      <c r="L45" s="24" t="s">
        <v>129</v>
      </c>
      <c r="M45" s="22" t="s">
        <v>23</v>
      </c>
      <c r="N45" s="24" t="s">
        <v>129</v>
      </c>
    </row>
    <row r="46" spans="1:14" ht="33" customHeight="1" thickBot="1" x14ac:dyDescent="0.25">
      <c r="A46" s="1827" t="s">
        <v>92</v>
      </c>
      <c r="B46" s="1828"/>
      <c r="C46" s="1828"/>
      <c r="D46" s="1828"/>
      <c r="E46" s="1828"/>
      <c r="F46" s="1828"/>
      <c r="G46" s="1828"/>
      <c r="H46" s="1828"/>
      <c r="I46" s="1828"/>
      <c r="J46" s="1828"/>
      <c r="K46" s="1828"/>
      <c r="L46" s="1828"/>
      <c r="M46" s="1828"/>
      <c r="N46" s="1829"/>
    </row>
    <row r="47" spans="1:14" ht="21" customHeight="1" thickBot="1" x14ac:dyDescent="0.25">
      <c r="A47" s="1800" t="s">
        <v>30</v>
      </c>
      <c r="B47" s="1801"/>
      <c r="C47" s="1801"/>
      <c r="D47" s="1801"/>
      <c r="E47" s="1801"/>
      <c r="F47" s="1801"/>
      <c r="G47" s="1801"/>
      <c r="H47" s="1801"/>
      <c r="I47" s="1801"/>
      <c r="J47" s="1801"/>
      <c r="K47" s="1801"/>
      <c r="L47" s="1801"/>
      <c r="M47" s="1801"/>
      <c r="N47" s="1802"/>
    </row>
    <row r="48" spans="1:14" ht="71.45" customHeight="1" x14ac:dyDescent="0.2">
      <c r="A48" s="581" t="s">
        <v>46</v>
      </c>
      <c r="B48" s="549" t="s">
        <v>89</v>
      </c>
      <c r="C48" s="574">
        <v>2</v>
      </c>
      <c r="D48" s="326">
        <v>3190</v>
      </c>
      <c r="E48" s="327">
        <v>4310</v>
      </c>
      <c r="F48" s="297">
        <v>2540</v>
      </c>
      <c r="G48" s="722">
        <v>2590</v>
      </c>
      <c r="H48" s="755">
        <v>2030</v>
      </c>
      <c r="I48" s="295">
        <v>2810</v>
      </c>
      <c r="J48" s="297">
        <v>2160</v>
      </c>
      <c r="K48" s="722">
        <v>2840</v>
      </c>
      <c r="L48" s="755">
        <v>2190</v>
      </c>
      <c r="M48" s="295">
        <v>3020</v>
      </c>
      <c r="N48" s="297">
        <v>2350</v>
      </c>
    </row>
    <row r="49" spans="1:14" ht="16.899999999999999" hidden="1" customHeight="1" thickBot="1" x14ac:dyDescent="0.25">
      <c r="A49" s="774"/>
      <c r="B49" s="549" t="s">
        <v>35</v>
      </c>
      <c r="C49" s="574"/>
      <c r="D49" s="1074">
        <v>2670</v>
      </c>
      <c r="E49" s="1048"/>
      <c r="F49" s="1075"/>
      <c r="G49" s="1076"/>
      <c r="H49" s="1077"/>
      <c r="I49" s="1074"/>
      <c r="J49" s="1075"/>
      <c r="K49" s="1076"/>
      <c r="L49" s="1077"/>
      <c r="M49" s="1074"/>
      <c r="N49" s="1078"/>
    </row>
    <row r="50" spans="1:14" ht="63" customHeight="1" x14ac:dyDescent="0.2">
      <c r="A50" s="581" t="s">
        <v>44</v>
      </c>
      <c r="B50" s="549" t="s">
        <v>88</v>
      </c>
      <c r="C50" s="574">
        <v>2</v>
      </c>
      <c r="D50" s="295">
        <v>3400</v>
      </c>
      <c r="E50" s="296">
        <v>4590</v>
      </c>
      <c r="F50" s="297">
        <v>2540</v>
      </c>
      <c r="G50" s="722">
        <v>2760</v>
      </c>
      <c r="H50" s="755">
        <v>2030</v>
      </c>
      <c r="I50" s="295">
        <v>3000</v>
      </c>
      <c r="J50" s="297">
        <v>2160</v>
      </c>
      <c r="K50" s="722">
        <v>3030</v>
      </c>
      <c r="L50" s="755">
        <v>2190</v>
      </c>
      <c r="M50" s="295">
        <v>3210</v>
      </c>
      <c r="N50" s="297">
        <v>2350</v>
      </c>
    </row>
    <row r="51" spans="1:14" ht="110.25" customHeight="1" x14ac:dyDescent="0.2">
      <c r="A51" s="775" t="s">
        <v>119</v>
      </c>
      <c r="B51" s="549" t="s">
        <v>88</v>
      </c>
      <c r="C51" s="574">
        <v>2</v>
      </c>
      <c r="D51" s="1079">
        <v>2720</v>
      </c>
      <c r="E51" s="296"/>
      <c r="F51" s="297"/>
      <c r="G51" s="722"/>
      <c r="H51" s="755"/>
      <c r="I51" s="295"/>
      <c r="J51" s="297"/>
      <c r="K51" s="722"/>
      <c r="L51" s="755"/>
      <c r="M51" s="295"/>
      <c r="N51" s="297"/>
    </row>
    <row r="52" spans="1:14" ht="69" customHeight="1" x14ac:dyDescent="0.2">
      <c r="A52" s="775" t="s">
        <v>41</v>
      </c>
      <c r="B52" s="549" t="s">
        <v>88</v>
      </c>
      <c r="C52" s="574">
        <v>2</v>
      </c>
      <c r="D52" s="295">
        <v>6800</v>
      </c>
      <c r="E52" s="296"/>
      <c r="F52" s="297">
        <v>2540</v>
      </c>
      <c r="G52" s="722">
        <v>2760</v>
      </c>
      <c r="H52" s="755">
        <v>2030</v>
      </c>
      <c r="I52" s="295">
        <v>3000</v>
      </c>
      <c r="J52" s="297">
        <v>2160</v>
      </c>
      <c r="K52" s="722">
        <v>3030</v>
      </c>
      <c r="L52" s="755">
        <v>2190</v>
      </c>
      <c r="M52" s="295">
        <v>3210</v>
      </c>
      <c r="N52" s="297">
        <v>2350</v>
      </c>
    </row>
    <row r="53" spans="1:14" ht="54.6" customHeight="1" x14ac:dyDescent="0.2">
      <c r="A53" s="581" t="s">
        <v>31</v>
      </c>
      <c r="B53" s="549" t="s">
        <v>90</v>
      </c>
      <c r="C53" s="574">
        <v>1</v>
      </c>
      <c r="D53" s="582"/>
      <c r="E53" s="327">
        <v>3690</v>
      </c>
      <c r="F53" s="297">
        <v>2540</v>
      </c>
      <c r="G53" s="722"/>
      <c r="H53" s="755">
        <v>2030</v>
      </c>
      <c r="I53" s="295"/>
      <c r="J53" s="297">
        <v>2160</v>
      </c>
      <c r="K53" s="722"/>
      <c r="L53" s="755">
        <v>2190</v>
      </c>
      <c r="M53" s="295"/>
      <c r="N53" s="297">
        <v>2350</v>
      </c>
    </row>
    <row r="54" spans="1:14" ht="47.25" customHeight="1" x14ac:dyDescent="0.2">
      <c r="A54" s="775" t="s">
        <v>29</v>
      </c>
      <c r="B54" s="549" t="s">
        <v>68</v>
      </c>
      <c r="C54" s="574">
        <v>1</v>
      </c>
      <c r="D54" s="326"/>
      <c r="E54" s="327">
        <v>3940</v>
      </c>
      <c r="F54" s="297">
        <v>2540</v>
      </c>
      <c r="G54" s="722"/>
      <c r="H54" s="755">
        <v>2030</v>
      </c>
      <c r="I54" s="295"/>
      <c r="J54" s="297">
        <v>2160</v>
      </c>
      <c r="K54" s="722"/>
      <c r="L54" s="755">
        <v>2190</v>
      </c>
      <c r="M54" s="295"/>
      <c r="N54" s="297">
        <v>2350</v>
      </c>
    </row>
    <row r="55" spans="1:14" ht="66" customHeight="1" x14ac:dyDescent="0.2">
      <c r="A55" s="775" t="s">
        <v>165</v>
      </c>
      <c r="B55" s="549" t="s">
        <v>134</v>
      </c>
      <c r="C55" s="574">
        <v>1</v>
      </c>
      <c r="D55" s="326"/>
      <c r="E55" s="327">
        <v>4260</v>
      </c>
      <c r="F55" s="297">
        <v>2540</v>
      </c>
      <c r="G55" s="722"/>
      <c r="H55" s="755">
        <v>2030</v>
      </c>
      <c r="I55" s="295"/>
      <c r="J55" s="297">
        <v>2160</v>
      </c>
      <c r="K55" s="722"/>
      <c r="L55" s="755">
        <v>2190</v>
      </c>
      <c r="M55" s="295"/>
      <c r="N55" s="297">
        <v>2350</v>
      </c>
    </row>
    <row r="56" spans="1:14" ht="93" customHeight="1" thickBot="1" x14ac:dyDescent="0.25">
      <c r="A56" s="883" t="s">
        <v>202</v>
      </c>
      <c r="B56" s="884" t="s">
        <v>61</v>
      </c>
      <c r="C56" s="885">
        <v>1</v>
      </c>
      <c r="D56" s="886"/>
      <c r="E56" s="597">
        <v>3400</v>
      </c>
      <c r="F56" s="387"/>
      <c r="G56" s="887"/>
      <c r="H56" s="888"/>
      <c r="I56" s="301"/>
      <c r="J56" s="387"/>
      <c r="K56" s="887"/>
      <c r="L56" s="888"/>
      <c r="M56" s="301"/>
      <c r="N56" s="387"/>
    </row>
    <row r="57" spans="1:14" ht="24" customHeight="1" thickBot="1" x14ac:dyDescent="0.25">
      <c r="A57" s="1878" t="s">
        <v>54</v>
      </c>
      <c r="B57" s="1879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777"/>
      <c r="N57" s="778"/>
    </row>
    <row r="58" spans="1:14" ht="55.15" customHeight="1" x14ac:dyDescent="0.2">
      <c r="A58" s="581" t="s">
        <v>51</v>
      </c>
      <c r="B58" s="549" t="s">
        <v>166</v>
      </c>
      <c r="C58" s="787">
        <v>2</v>
      </c>
      <c r="D58" s="581">
        <v>3890</v>
      </c>
      <c r="E58" s="567">
        <v>5440</v>
      </c>
      <c r="F58" s="297">
        <v>2540</v>
      </c>
      <c r="G58" s="722">
        <v>3150</v>
      </c>
      <c r="H58" s="755">
        <v>2030</v>
      </c>
      <c r="I58" s="295">
        <v>3420</v>
      </c>
      <c r="J58" s="297">
        <v>2160</v>
      </c>
      <c r="K58" s="722">
        <v>3460</v>
      </c>
      <c r="L58" s="755">
        <v>2190</v>
      </c>
      <c r="M58" s="295">
        <v>3690</v>
      </c>
      <c r="N58" s="297">
        <v>2350</v>
      </c>
    </row>
    <row r="59" spans="1:14" ht="66.75" customHeight="1" thickBot="1" x14ac:dyDescent="0.25">
      <c r="A59" s="587" t="s">
        <v>136</v>
      </c>
      <c r="B59" s="596" t="s">
        <v>167</v>
      </c>
      <c r="C59" s="897">
        <v>2</v>
      </c>
      <c r="D59" s="329">
        <v>4070</v>
      </c>
      <c r="E59" s="597">
        <v>5700</v>
      </c>
      <c r="F59" s="297">
        <v>2540</v>
      </c>
      <c r="G59" s="887">
        <v>3300</v>
      </c>
      <c r="H59" s="755">
        <v>2030</v>
      </c>
      <c r="I59" s="301">
        <v>3590</v>
      </c>
      <c r="J59" s="297">
        <v>2160</v>
      </c>
      <c r="K59" s="887">
        <v>3630</v>
      </c>
      <c r="L59" s="755">
        <v>2190</v>
      </c>
      <c r="M59" s="301">
        <v>3870</v>
      </c>
      <c r="N59" s="297">
        <v>2350</v>
      </c>
    </row>
    <row r="60" spans="1:14" ht="28.15" customHeight="1" thickBot="1" x14ac:dyDescent="0.25">
      <c r="A60" s="1819" t="s">
        <v>95</v>
      </c>
      <c r="B60" s="1820"/>
      <c r="C60" s="1820"/>
      <c r="D60" s="1820"/>
      <c r="E60" s="1820"/>
      <c r="F60" s="1820"/>
      <c r="G60" s="1820"/>
      <c r="H60" s="1820"/>
      <c r="I60" s="1820"/>
      <c r="J60" s="1820"/>
      <c r="K60" s="1820"/>
      <c r="L60" s="1820"/>
      <c r="M60" s="1820"/>
      <c r="N60" s="1821"/>
    </row>
    <row r="61" spans="1:14" ht="22.9" hidden="1" customHeight="1" thickBot="1" x14ac:dyDescent="0.25">
      <c r="A61" s="898"/>
      <c r="B61" s="898"/>
      <c r="C61" s="898"/>
      <c r="D61" s="899">
        <v>3200</v>
      </c>
      <c r="E61" s="899"/>
      <c r="F61" s="899"/>
      <c r="G61" s="899"/>
      <c r="H61" s="899"/>
      <c r="I61" s="899"/>
      <c r="J61" s="899"/>
      <c r="K61" s="899">
        <v>3520</v>
      </c>
      <c r="L61" s="314"/>
      <c r="M61" s="314"/>
      <c r="N61" s="314"/>
    </row>
    <row r="62" spans="1:14" ht="62.25" customHeight="1" x14ac:dyDescent="0.2">
      <c r="A62" s="581" t="s">
        <v>15</v>
      </c>
      <c r="B62" s="549" t="s">
        <v>168</v>
      </c>
      <c r="C62" s="836">
        <v>2</v>
      </c>
      <c r="D62" s="326">
        <v>4990</v>
      </c>
      <c r="E62" s="327">
        <v>6980</v>
      </c>
      <c r="F62" s="328">
        <v>2740</v>
      </c>
      <c r="G62" s="906">
        <v>4040</v>
      </c>
      <c r="H62" s="907">
        <v>2190</v>
      </c>
      <c r="I62" s="326">
        <v>4390</v>
      </c>
      <c r="J62" s="328">
        <v>2330</v>
      </c>
      <c r="K62" s="906">
        <v>4440</v>
      </c>
      <c r="L62" s="907">
        <v>2360</v>
      </c>
      <c r="M62" s="326">
        <v>4740</v>
      </c>
      <c r="N62" s="328">
        <v>2470</v>
      </c>
    </row>
    <row r="63" spans="1:14" ht="63.75" customHeight="1" x14ac:dyDescent="0.2">
      <c r="A63" s="326" t="s">
        <v>14</v>
      </c>
      <c r="B63" s="549" t="s">
        <v>169</v>
      </c>
      <c r="C63" s="836">
        <v>2</v>
      </c>
      <c r="D63" s="326">
        <v>5380</v>
      </c>
      <c r="E63" s="327">
        <v>7530</v>
      </c>
      <c r="F63" s="328">
        <v>2960</v>
      </c>
      <c r="G63" s="906">
        <v>4360</v>
      </c>
      <c r="H63" s="907">
        <v>2370</v>
      </c>
      <c r="I63" s="326">
        <v>4730</v>
      </c>
      <c r="J63" s="328">
        <v>2510</v>
      </c>
      <c r="K63" s="906">
        <v>4790</v>
      </c>
      <c r="L63" s="907">
        <v>2540</v>
      </c>
      <c r="M63" s="326">
        <v>5110</v>
      </c>
      <c r="N63" s="328">
        <v>2660</v>
      </c>
    </row>
    <row r="64" spans="1:14" ht="71.25" customHeight="1" x14ac:dyDescent="0.2">
      <c r="A64" s="581" t="s">
        <v>145</v>
      </c>
      <c r="B64" s="549" t="s">
        <v>170</v>
      </c>
      <c r="C64" s="836">
        <v>2</v>
      </c>
      <c r="D64" s="326">
        <v>5720</v>
      </c>
      <c r="E64" s="327">
        <v>8010</v>
      </c>
      <c r="F64" s="328">
        <v>3150</v>
      </c>
      <c r="G64" s="906">
        <v>4640</v>
      </c>
      <c r="H64" s="907">
        <v>2520</v>
      </c>
      <c r="I64" s="326">
        <v>5040</v>
      </c>
      <c r="J64" s="328">
        <v>2680</v>
      </c>
      <c r="K64" s="906">
        <v>5090</v>
      </c>
      <c r="L64" s="907">
        <v>2710</v>
      </c>
      <c r="M64" s="326">
        <v>5440</v>
      </c>
      <c r="N64" s="328">
        <v>2830</v>
      </c>
    </row>
    <row r="65" spans="1:14" ht="55.15" customHeight="1" thickBot="1" x14ac:dyDescent="0.25">
      <c r="A65" s="587" t="s">
        <v>146</v>
      </c>
      <c r="B65" s="596" t="s">
        <v>171</v>
      </c>
      <c r="C65" s="908">
        <v>2</v>
      </c>
      <c r="D65" s="329">
        <v>7880</v>
      </c>
      <c r="E65" s="597">
        <v>11030</v>
      </c>
      <c r="F65" s="909">
        <v>4330</v>
      </c>
      <c r="G65" s="910">
        <v>6380</v>
      </c>
      <c r="H65" s="911">
        <v>3470</v>
      </c>
      <c r="I65" s="329">
        <v>6930</v>
      </c>
      <c r="J65" s="909">
        <v>3680</v>
      </c>
      <c r="K65" s="910">
        <v>7010</v>
      </c>
      <c r="L65" s="911">
        <v>3720</v>
      </c>
      <c r="M65" s="329">
        <v>7480</v>
      </c>
      <c r="N65" s="909">
        <v>3900</v>
      </c>
    </row>
    <row r="66" spans="1:14" ht="34.9" customHeight="1" x14ac:dyDescent="0.25">
      <c r="A66" s="1869" t="s">
        <v>93</v>
      </c>
      <c r="B66" s="1870"/>
      <c r="C66" s="1870"/>
      <c r="D66" s="1870"/>
      <c r="E66" s="1870"/>
      <c r="F66" s="1870"/>
      <c r="G66" s="1870"/>
      <c r="H66" s="1870"/>
      <c r="I66" s="1870"/>
      <c r="J66" s="1870"/>
      <c r="K66" s="1870"/>
      <c r="L66" s="1870"/>
      <c r="M66" s="79"/>
      <c r="N66" s="79"/>
    </row>
    <row r="67" spans="1:14" ht="19.899999999999999" customHeight="1" x14ac:dyDescent="0.25">
      <c r="A67" s="16" t="s">
        <v>12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9.899999999999999" customHeight="1" x14ac:dyDescent="0.25">
      <c r="A68" s="1807" t="s">
        <v>81</v>
      </c>
      <c r="B68" s="1807"/>
      <c r="C68" s="1807"/>
      <c r="D68" s="1807"/>
      <c r="E68" s="1807"/>
      <c r="F68" s="1807"/>
      <c r="G68" s="1807"/>
      <c r="H68" s="1807"/>
      <c r="I68" s="1807"/>
      <c r="J68" s="1807"/>
      <c r="K68" s="1807"/>
      <c r="L68" s="1807"/>
      <c r="M68" s="27"/>
      <c r="N68" s="27"/>
    </row>
    <row r="69" spans="1:14" ht="17.45" customHeight="1" x14ac:dyDescent="0.25">
      <c r="A69" s="27" t="s">
        <v>36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20.45" customHeight="1" x14ac:dyDescent="0.25">
      <c r="A70" s="16" t="s">
        <v>10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9.149999999999999" customHeight="1" x14ac:dyDescent="0.25">
      <c r="A71" s="16" t="s">
        <v>11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8.600000000000001" customHeight="1" x14ac:dyDescent="0.25">
      <c r="A72" s="16" t="s">
        <v>49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21" customHeight="1" x14ac:dyDescent="0.25">
      <c r="A73" s="1808" t="s">
        <v>83</v>
      </c>
      <c r="B73" s="1807"/>
      <c r="C73" s="1807"/>
      <c r="D73" s="1807"/>
      <c r="E73" s="1807"/>
      <c r="F73" s="1807"/>
      <c r="G73" s="1807"/>
      <c r="H73" s="1807"/>
      <c r="I73" s="1807"/>
      <c r="J73" s="1807"/>
      <c r="K73" s="1807"/>
      <c r="L73" s="1807"/>
      <c r="M73" s="27"/>
      <c r="N73" s="27"/>
    </row>
    <row r="74" spans="1:14" ht="26.45" customHeight="1" x14ac:dyDescent="0.2">
      <c r="A74" s="1880" t="s">
        <v>37</v>
      </c>
      <c r="B74" s="1880"/>
      <c r="C74" s="1880"/>
      <c r="D74" s="1880"/>
      <c r="E74" s="1880"/>
      <c r="F74" s="1880"/>
      <c r="G74" s="1880"/>
      <c r="H74" s="1880"/>
      <c r="I74" s="1880"/>
      <c r="J74" s="1880"/>
      <c r="K74" s="1880"/>
      <c r="L74" s="1880"/>
      <c r="M74" s="77"/>
      <c r="N74" s="77"/>
    </row>
    <row r="75" spans="1:14" ht="41.25" customHeight="1" x14ac:dyDescent="0.25">
      <c r="A75" s="17"/>
      <c r="B75" s="1855" t="s">
        <v>131</v>
      </c>
      <c r="C75" s="1855"/>
      <c r="D75" s="1855"/>
      <c r="E75" s="1855"/>
      <c r="F75" s="1855"/>
      <c r="G75" s="1855"/>
      <c r="H75" s="1855"/>
      <c r="I75" s="1855"/>
      <c r="J75" s="1855"/>
      <c r="K75" s="1855"/>
      <c r="L75" s="1855"/>
      <c r="M75" s="17"/>
      <c r="N75" s="17"/>
    </row>
    <row r="76" spans="1:14" ht="25.5" customHeight="1" x14ac:dyDescent="0.25">
      <c r="A76" s="17"/>
      <c r="B76" s="1855" t="s">
        <v>176</v>
      </c>
      <c r="C76" s="1855"/>
      <c r="D76" s="1855"/>
      <c r="E76" s="1855"/>
      <c r="F76" s="1855"/>
      <c r="G76" s="1855"/>
      <c r="H76" s="1855"/>
      <c r="I76" s="1855"/>
      <c r="J76" s="1855"/>
      <c r="K76" s="1855"/>
      <c r="L76" s="1855"/>
      <c r="M76" s="17"/>
      <c r="N76" s="17"/>
    </row>
    <row r="77" spans="1:14" ht="39.75" customHeight="1" x14ac:dyDescent="0.25">
      <c r="A77" s="17"/>
      <c r="B77" s="1855" t="s">
        <v>183</v>
      </c>
      <c r="C77" s="1855"/>
      <c r="D77" s="1855"/>
      <c r="E77" s="1855"/>
      <c r="F77" s="1855"/>
      <c r="G77" s="1855"/>
      <c r="H77" s="1855"/>
      <c r="I77" s="1855"/>
      <c r="J77" s="1855"/>
      <c r="K77" s="1855"/>
      <c r="L77" s="1855"/>
      <c r="M77" s="17"/>
      <c r="N77" s="17"/>
    </row>
    <row r="78" spans="1:14" ht="39" customHeight="1" x14ac:dyDescent="0.25">
      <c r="A78" s="17"/>
      <c r="B78" s="1855" t="s">
        <v>184</v>
      </c>
      <c r="C78" s="1855"/>
      <c r="D78" s="1855"/>
      <c r="E78" s="1855"/>
      <c r="F78" s="1855"/>
      <c r="G78" s="1855"/>
      <c r="H78" s="1855"/>
      <c r="I78" s="1855"/>
      <c r="J78" s="1855"/>
      <c r="K78" s="1855"/>
      <c r="L78" s="1855"/>
      <c r="M78" s="17"/>
      <c r="N78" s="17"/>
    </row>
    <row r="79" spans="1:14" ht="41.25" customHeight="1" x14ac:dyDescent="0.25">
      <c r="A79" s="17"/>
      <c r="B79" s="1855" t="s">
        <v>185</v>
      </c>
      <c r="C79" s="1855"/>
      <c r="D79" s="1855"/>
      <c r="E79" s="1855"/>
      <c r="F79" s="1855"/>
      <c r="G79" s="1855"/>
      <c r="H79" s="1855"/>
      <c r="I79" s="1855"/>
      <c r="J79" s="1855"/>
      <c r="K79" s="1855"/>
      <c r="L79" s="1855"/>
      <c r="M79" s="17"/>
      <c r="N79" s="17"/>
    </row>
    <row r="80" spans="1:14" ht="39.75" customHeight="1" x14ac:dyDescent="0.25">
      <c r="A80" s="17"/>
      <c r="B80" s="1855" t="s">
        <v>186</v>
      </c>
      <c r="C80" s="1855"/>
      <c r="D80" s="1855"/>
      <c r="E80" s="1855"/>
      <c r="F80" s="1855"/>
      <c r="G80" s="1855"/>
      <c r="H80" s="1855"/>
      <c r="I80" s="1855"/>
      <c r="J80" s="1855"/>
      <c r="K80" s="1855"/>
      <c r="L80" s="1855"/>
      <c r="M80" s="17"/>
      <c r="N80" s="17"/>
    </row>
    <row r="81" spans="1:14" ht="22.5" customHeight="1" x14ac:dyDescent="0.25">
      <c r="A81" s="1832" t="s">
        <v>2</v>
      </c>
      <c r="B81" s="1832"/>
      <c r="C81" s="1832"/>
      <c r="D81" s="1832"/>
      <c r="E81" s="1832"/>
      <c r="F81" s="1832"/>
      <c r="G81" s="1832"/>
      <c r="H81" s="1832"/>
      <c r="I81" s="1832"/>
      <c r="J81" s="1832"/>
      <c r="K81" s="1832"/>
      <c r="L81" s="1832"/>
      <c r="M81" s="73"/>
      <c r="N81" s="73"/>
    </row>
    <row r="82" spans="1:14" ht="29.25" customHeight="1" x14ac:dyDescent="0.25">
      <c r="A82" s="1841" t="s">
        <v>187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39"/>
      <c r="N82" s="39"/>
    </row>
    <row r="83" spans="1:14" ht="28.5" customHeight="1" x14ac:dyDescent="0.25">
      <c r="A83" s="1841" t="s">
        <v>178</v>
      </c>
      <c r="B83" s="1841"/>
      <c r="C83" s="1841"/>
      <c r="D83" s="1841"/>
      <c r="E83" s="1841"/>
      <c r="F83" s="1841"/>
      <c r="G83" s="1841"/>
      <c r="H83" s="1841"/>
      <c r="I83" s="1841"/>
      <c r="J83" s="1841"/>
      <c r="K83" s="1841"/>
      <c r="L83" s="1841"/>
      <c r="M83" s="39"/>
      <c r="N83" s="39"/>
    </row>
    <row r="84" spans="1:14" ht="67.5" customHeight="1" x14ac:dyDescent="0.25">
      <c r="A84" s="1841" t="s">
        <v>188</v>
      </c>
      <c r="B84" s="1841"/>
      <c r="C84" s="1841"/>
      <c r="D84" s="1841"/>
      <c r="E84" s="1841"/>
      <c r="F84" s="1841"/>
      <c r="G84" s="1841"/>
      <c r="H84" s="1841"/>
      <c r="I84" s="1841"/>
      <c r="J84" s="1841"/>
      <c r="K84" s="1841"/>
      <c r="L84" s="1841"/>
      <c r="M84" s="39"/>
      <c r="N84" s="39"/>
    </row>
    <row r="85" spans="1:14" ht="39.75" customHeight="1" x14ac:dyDescent="0.25">
      <c r="A85" s="1841" t="s">
        <v>50</v>
      </c>
      <c r="B85" s="1841"/>
      <c r="C85" s="1841"/>
      <c r="D85" s="1841"/>
      <c r="E85" s="1841"/>
      <c r="F85" s="1841"/>
      <c r="G85" s="1841"/>
      <c r="H85" s="1841"/>
      <c r="I85" s="1841"/>
      <c r="J85" s="1841"/>
      <c r="K85" s="1841"/>
      <c r="L85" s="1841"/>
      <c r="M85" s="39"/>
      <c r="N85" s="39"/>
    </row>
    <row r="86" spans="1:14" ht="51.75" customHeight="1" x14ac:dyDescent="0.25">
      <c r="A86" s="1841" t="s">
        <v>148</v>
      </c>
      <c r="B86" s="1841"/>
      <c r="C86" s="1841"/>
      <c r="D86" s="1841"/>
      <c r="E86" s="1841"/>
      <c r="F86" s="1841"/>
      <c r="G86" s="1841"/>
      <c r="H86" s="1841"/>
      <c r="I86" s="1841"/>
      <c r="J86" s="1841"/>
      <c r="K86" s="1841"/>
      <c r="L86" s="1841"/>
      <c r="M86" s="39"/>
      <c r="N86" s="39"/>
    </row>
    <row r="87" spans="1:14" ht="57.75" customHeight="1" x14ac:dyDescent="0.25">
      <c r="A87" s="1841" t="s">
        <v>196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39"/>
      <c r="N87" s="39"/>
    </row>
    <row r="88" spans="1:14" ht="37.5" customHeight="1" x14ac:dyDescent="0.25">
      <c r="A88" s="1841" t="s">
        <v>205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39"/>
      <c r="N88" s="39"/>
    </row>
    <row r="89" spans="1:14" ht="38.25" customHeight="1" x14ac:dyDescent="0.25">
      <c r="A89" s="1841" t="s">
        <v>206</v>
      </c>
      <c r="B89" s="1841"/>
      <c r="C89" s="1841"/>
      <c r="D89" s="1841"/>
      <c r="E89" s="1841"/>
      <c r="F89" s="1841"/>
      <c r="G89" s="1841"/>
      <c r="H89" s="1841"/>
      <c r="I89" s="1841"/>
      <c r="J89" s="1841"/>
      <c r="K89" s="1841"/>
      <c r="L89" s="1841"/>
      <c r="M89" s="39"/>
      <c r="N89" s="39"/>
    </row>
    <row r="90" spans="1:14" ht="39" customHeight="1" x14ac:dyDescent="0.25">
      <c r="A90" s="1841" t="s">
        <v>96</v>
      </c>
      <c r="B90" s="1841"/>
      <c r="C90" s="1841"/>
      <c r="D90" s="1841"/>
      <c r="E90" s="1841"/>
      <c r="F90" s="1841"/>
      <c r="G90" s="1841"/>
      <c r="H90" s="1841"/>
      <c r="I90" s="1841"/>
      <c r="J90" s="1841"/>
      <c r="K90" s="1841"/>
      <c r="L90" s="1841"/>
      <c r="M90" s="39"/>
      <c r="N90" s="39"/>
    </row>
    <row r="91" spans="1:14" ht="23.25" customHeight="1" x14ac:dyDescent="0.25">
      <c r="A91" s="1841" t="s">
        <v>39</v>
      </c>
      <c r="B91" s="1841"/>
      <c r="C91" s="1841"/>
      <c r="D91" s="1841"/>
      <c r="E91" s="1841"/>
      <c r="F91" s="1841"/>
      <c r="G91" s="1841"/>
      <c r="H91" s="1841"/>
      <c r="I91" s="1841"/>
      <c r="J91" s="1841"/>
      <c r="K91" s="1841"/>
      <c r="L91" s="1841"/>
      <c r="M91" s="39"/>
      <c r="N91" s="39"/>
    </row>
    <row r="92" spans="1:14" ht="18.600000000000001" customHeight="1" x14ac:dyDescent="0.25">
      <c r="A92" s="1882" t="s">
        <v>18</v>
      </c>
      <c r="B92" s="1882"/>
      <c r="C92" s="1882"/>
      <c r="D92" s="1883"/>
      <c r="E92" s="1883"/>
      <c r="F92" s="1883"/>
      <c r="G92" s="1883"/>
      <c r="H92" s="1883"/>
      <c r="I92" s="1883"/>
      <c r="J92" s="1883"/>
      <c r="K92" s="1883"/>
      <c r="L92" s="1883"/>
      <c r="M92" s="56"/>
      <c r="N92" s="56"/>
    </row>
    <row r="93" spans="1:14" ht="18.600000000000001" customHeight="1" x14ac:dyDescent="0.25">
      <c r="A93" s="1883" t="s">
        <v>19</v>
      </c>
      <c r="B93" s="1883"/>
      <c r="C93" s="1883"/>
      <c r="D93" s="1883"/>
      <c r="E93" s="1883"/>
      <c r="F93" s="1883"/>
      <c r="G93" s="1883"/>
      <c r="H93" s="1883"/>
      <c r="I93" s="1883"/>
      <c r="J93" s="1883"/>
      <c r="K93" s="1883"/>
      <c r="L93" s="1883"/>
      <c r="M93" s="56"/>
      <c r="N93" s="56"/>
    </row>
    <row r="94" spans="1:14" ht="28.5" customHeight="1" x14ac:dyDescent="0.25">
      <c r="A94" s="1841" t="s">
        <v>97</v>
      </c>
      <c r="B94" s="1841"/>
      <c r="C94" s="1841"/>
      <c r="D94" s="1841"/>
      <c r="E94" s="1841"/>
      <c r="F94" s="1841"/>
      <c r="G94" s="1841"/>
      <c r="H94" s="1841"/>
      <c r="I94" s="1841"/>
      <c r="J94" s="1841"/>
      <c r="K94" s="1841"/>
      <c r="L94" s="1841"/>
      <c r="M94" s="39"/>
      <c r="N94" s="39"/>
    </row>
    <row r="95" spans="1:14" ht="15.75" x14ac:dyDescent="0.25">
      <c r="A95" s="8"/>
      <c r="B95" s="8"/>
      <c r="C95" s="8"/>
      <c r="D95" s="7"/>
      <c r="E95" s="7"/>
      <c r="F95" s="7"/>
      <c r="G95" s="7"/>
      <c r="H95" s="7"/>
      <c r="I95" s="7"/>
      <c r="J95" s="7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5" thickBo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64.5" customHeight="1" thickBot="1" x14ac:dyDescent="0.25">
      <c r="A98" s="1791" t="s">
        <v>20</v>
      </c>
      <c r="B98" s="1842"/>
      <c r="C98" s="1793" t="s">
        <v>21</v>
      </c>
      <c r="D98" s="1790"/>
      <c r="E98" s="1790"/>
      <c r="F98" s="1790"/>
      <c r="G98" s="1790"/>
      <c r="H98" s="1792"/>
      <c r="I98" s="1847" t="s">
        <v>22</v>
      </c>
      <c r="J98" s="1787" t="s">
        <v>52</v>
      </c>
      <c r="K98" s="1789"/>
      <c r="L98" s="5"/>
      <c r="M98" s="5"/>
      <c r="N98" s="5"/>
    </row>
    <row r="99" spans="1:14" ht="48.75" thickBot="1" x14ac:dyDescent="0.25">
      <c r="A99" s="1843"/>
      <c r="B99" s="1844"/>
      <c r="C99" s="1830"/>
      <c r="D99" s="1845"/>
      <c r="E99" s="1845"/>
      <c r="F99" s="1845"/>
      <c r="G99" s="1845"/>
      <c r="H99" s="1846"/>
      <c r="I99" s="1848"/>
      <c r="J99" s="333" t="s">
        <v>193</v>
      </c>
      <c r="K99" s="24" t="s">
        <v>194</v>
      </c>
      <c r="L99" s="5"/>
      <c r="M99" s="5"/>
      <c r="N99" s="5"/>
    </row>
    <row r="100" spans="1:14" ht="19.5" customHeight="1" thickBot="1" x14ac:dyDescent="0.25">
      <c r="A100" s="1797" t="s">
        <v>192</v>
      </c>
      <c r="B100" s="1798"/>
      <c r="C100" s="1798"/>
      <c r="D100" s="1798"/>
      <c r="E100" s="1798"/>
      <c r="F100" s="1798"/>
      <c r="G100" s="1798"/>
      <c r="H100" s="1798"/>
      <c r="I100" s="1798"/>
      <c r="J100" s="1798"/>
      <c r="K100" s="1799"/>
      <c r="L100" s="5"/>
      <c r="M100" s="5"/>
      <c r="N100" s="5"/>
    </row>
    <row r="101" spans="1:14" ht="33" customHeight="1" x14ac:dyDescent="0.2">
      <c r="A101" s="1955" t="s">
        <v>48</v>
      </c>
      <c r="B101" s="1956"/>
      <c r="C101" s="2001" t="s">
        <v>91</v>
      </c>
      <c r="D101" s="2002"/>
      <c r="E101" s="2002"/>
      <c r="F101" s="2002"/>
      <c r="G101" s="2002"/>
      <c r="H101" s="2003"/>
      <c r="I101" s="574">
        <v>2</v>
      </c>
      <c r="J101" s="326">
        <v>1450</v>
      </c>
      <c r="K101" s="575"/>
      <c r="L101" s="5"/>
      <c r="M101" s="5"/>
      <c r="N101" s="5"/>
    </row>
    <row r="102" spans="1:14" ht="40.5" customHeight="1" thickBot="1" x14ac:dyDescent="0.25">
      <c r="A102" s="1955" t="s">
        <v>44</v>
      </c>
      <c r="B102" s="1956"/>
      <c r="C102" s="2001" t="s">
        <v>74</v>
      </c>
      <c r="D102" s="2002"/>
      <c r="E102" s="2002"/>
      <c r="F102" s="2002"/>
      <c r="G102" s="2002"/>
      <c r="H102" s="2003"/>
      <c r="I102" s="574">
        <v>2</v>
      </c>
      <c r="J102" s="326">
        <v>1700</v>
      </c>
      <c r="K102" s="575"/>
      <c r="L102" s="5"/>
      <c r="M102" s="5"/>
      <c r="N102" s="5"/>
    </row>
    <row r="103" spans="1:14" ht="43.5" customHeight="1" thickBot="1" x14ac:dyDescent="0.25">
      <c r="A103" s="1835" t="s">
        <v>28</v>
      </c>
      <c r="B103" s="1903"/>
      <c r="C103" s="1960" t="s">
        <v>75</v>
      </c>
      <c r="D103" s="1961"/>
      <c r="E103" s="1961"/>
      <c r="F103" s="1961"/>
      <c r="G103" s="1961"/>
      <c r="H103" s="1962"/>
      <c r="I103" s="931">
        <v>1</v>
      </c>
      <c r="J103" s="582"/>
      <c r="K103" s="328">
        <v>2040</v>
      </c>
      <c r="L103" s="5"/>
      <c r="M103" s="5"/>
      <c r="N103" s="5"/>
    </row>
    <row r="104" spans="1:14" ht="42.75" customHeight="1" thickBot="1" x14ac:dyDescent="0.25">
      <c r="A104" s="1955" t="s">
        <v>29</v>
      </c>
      <c r="B104" s="1956"/>
      <c r="C104" s="2001" t="s">
        <v>74</v>
      </c>
      <c r="D104" s="2002"/>
      <c r="E104" s="2002"/>
      <c r="F104" s="2002"/>
      <c r="G104" s="2002"/>
      <c r="H104" s="2003"/>
      <c r="I104" s="574">
        <v>1</v>
      </c>
      <c r="J104" s="582"/>
      <c r="K104" s="328">
        <v>2340</v>
      </c>
      <c r="L104" s="5"/>
      <c r="M104" s="5"/>
      <c r="N104" s="5"/>
    </row>
    <row r="105" spans="1:14" ht="53.25" customHeight="1" thickBot="1" x14ac:dyDescent="0.25">
      <c r="A105" s="1835" t="s">
        <v>133</v>
      </c>
      <c r="B105" s="1903"/>
      <c r="C105" s="1960" t="s">
        <v>134</v>
      </c>
      <c r="D105" s="1961"/>
      <c r="E105" s="1961"/>
      <c r="F105" s="1961"/>
      <c r="G105" s="1961"/>
      <c r="H105" s="1962"/>
      <c r="I105" s="931"/>
      <c r="J105" s="582"/>
      <c r="K105" s="328">
        <v>2710</v>
      </c>
      <c r="L105" s="5"/>
      <c r="M105" s="5"/>
      <c r="N105" s="5"/>
    </row>
    <row r="106" spans="1:14" ht="44.25" customHeight="1" thickBot="1" x14ac:dyDescent="0.25">
      <c r="A106" s="1950" t="s">
        <v>34</v>
      </c>
      <c r="B106" s="1951"/>
      <c r="C106" s="2004" t="s">
        <v>179</v>
      </c>
      <c r="D106" s="2005"/>
      <c r="E106" s="2005"/>
      <c r="F106" s="2005"/>
      <c r="G106" s="2005"/>
      <c r="H106" s="2006"/>
      <c r="I106" s="885">
        <v>2</v>
      </c>
      <c r="J106" s="329">
        <v>2280</v>
      </c>
      <c r="K106" s="589"/>
      <c r="L106" s="5"/>
      <c r="M106" s="5"/>
      <c r="N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 x14ac:dyDescent="0.25">
      <c r="A108" s="1854" t="s">
        <v>2</v>
      </c>
      <c r="B108" s="1854"/>
      <c r="C108" s="1854"/>
      <c r="D108" s="1854"/>
      <c r="E108" s="1854"/>
      <c r="F108" s="1854"/>
      <c r="G108" s="1854"/>
      <c r="H108" s="1854"/>
      <c r="I108" s="1854"/>
      <c r="J108" s="1854"/>
      <c r="K108" s="1854"/>
      <c r="L108" s="1854"/>
      <c r="M108" s="5"/>
      <c r="N108" s="5"/>
    </row>
    <row r="109" spans="1:14" ht="15" customHeight="1" x14ac:dyDescent="0.25">
      <c r="A109" s="1855" t="s">
        <v>98</v>
      </c>
      <c r="B109" s="1855"/>
      <c r="C109" s="1855"/>
      <c r="D109" s="1855"/>
      <c r="E109" s="1855"/>
      <c r="F109" s="1855"/>
      <c r="G109" s="1855"/>
      <c r="H109" s="1855"/>
      <c r="I109" s="1855"/>
      <c r="J109" s="1855"/>
      <c r="K109" s="1855"/>
      <c r="L109" s="1855"/>
      <c r="M109" s="5"/>
      <c r="N109" s="5"/>
    </row>
    <row r="110" spans="1:14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5"/>
      <c r="L110" s="15"/>
      <c r="M110" s="5"/>
      <c r="N110" s="5"/>
    </row>
    <row r="111" spans="1:14" ht="15.75" x14ac:dyDescent="0.25">
      <c r="A111" s="8"/>
      <c r="B111" s="8" t="s">
        <v>42</v>
      </c>
      <c r="C111" s="8"/>
      <c r="D111" s="7"/>
      <c r="E111" s="7"/>
      <c r="F111" s="7"/>
      <c r="G111" s="7"/>
      <c r="H111" s="7"/>
      <c r="I111" s="7"/>
      <c r="J111" s="7"/>
      <c r="K111" s="5"/>
      <c r="L111" s="5"/>
      <c r="M111" s="5"/>
      <c r="N111" s="5"/>
    </row>
    <row r="112" spans="1:14" ht="15.75" x14ac:dyDescent="0.25">
      <c r="A112" s="8"/>
      <c r="B112" s="8" t="s">
        <v>43</v>
      </c>
      <c r="C112" s="8"/>
      <c r="D112" s="7"/>
      <c r="E112" s="7"/>
      <c r="F112" s="7"/>
      <c r="G112" s="7"/>
      <c r="H112" s="7"/>
      <c r="I112" s="7"/>
      <c r="J112" s="7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</sheetData>
  <mergeCells count="77">
    <mergeCell ref="A108:L108"/>
    <mergeCell ref="A109:L109"/>
    <mergeCell ref="A104:B104"/>
    <mergeCell ref="C104:H104"/>
    <mergeCell ref="A105:B105"/>
    <mergeCell ref="C105:H105"/>
    <mergeCell ref="A106:B106"/>
    <mergeCell ref="C106:H106"/>
    <mergeCell ref="A100:K100"/>
    <mergeCell ref="A101:B101"/>
    <mergeCell ref="C101:H101"/>
    <mergeCell ref="A103:B103"/>
    <mergeCell ref="C103:H103"/>
    <mergeCell ref="A102:B102"/>
    <mergeCell ref="C102:H102"/>
    <mergeCell ref="B76:L76"/>
    <mergeCell ref="B80:L80"/>
    <mergeCell ref="A93:L93"/>
    <mergeCell ref="A94:L94"/>
    <mergeCell ref="I98:I99"/>
    <mergeCell ref="A98:B99"/>
    <mergeCell ref="C98:H99"/>
    <mergeCell ref="J98:K98"/>
    <mergeCell ref="A91:L91"/>
    <mergeCell ref="A81:L81"/>
    <mergeCell ref="A83:L83"/>
    <mergeCell ref="A82:L82"/>
    <mergeCell ref="A89:L89"/>
    <mergeCell ref="A92:L92"/>
    <mergeCell ref="A88:L88"/>
    <mergeCell ref="A84:L84"/>
    <mergeCell ref="A34:L34"/>
    <mergeCell ref="G44:H44"/>
    <mergeCell ref="A24:L24"/>
    <mergeCell ref="K44:L44"/>
    <mergeCell ref="B44:B45"/>
    <mergeCell ref="A27:N27"/>
    <mergeCell ref="I44:J44"/>
    <mergeCell ref="A39:L39"/>
    <mergeCell ref="A40:N40"/>
    <mergeCell ref="M13:N13"/>
    <mergeCell ref="A15:N15"/>
    <mergeCell ref="A16:N16"/>
    <mergeCell ref="A17:N17"/>
    <mergeCell ref="I13:J13"/>
    <mergeCell ref="A90:L90"/>
    <mergeCell ref="B77:L77"/>
    <mergeCell ref="B78:L78"/>
    <mergeCell ref="B79:L79"/>
    <mergeCell ref="A87:L87"/>
    <mergeCell ref="A86:L86"/>
    <mergeCell ref="A85:L85"/>
    <mergeCell ref="A9:L9"/>
    <mergeCell ref="A10:L10"/>
    <mergeCell ref="A11:L11"/>
    <mergeCell ref="A13:A14"/>
    <mergeCell ref="B13:B14"/>
    <mergeCell ref="C13:C14"/>
    <mergeCell ref="D13:F13"/>
    <mergeCell ref="K13:L13"/>
    <mergeCell ref="G13:H13"/>
    <mergeCell ref="A74:L74"/>
    <mergeCell ref="B75:L75"/>
    <mergeCell ref="A60:N60"/>
    <mergeCell ref="A68:L68"/>
    <mergeCell ref="A73:L73"/>
    <mergeCell ref="A66:L66"/>
    <mergeCell ref="A57:L57"/>
    <mergeCell ref="A47:N47"/>
    <mergeCell ref="A41:N41"/>
    <mergeCell ref="M44:N44"/>
    <mergeCell ref="A44:A45"/>
    <mergeCell ref="D44:F44"/>
    <mergeCell ref="A42:N42"/>
    <mergeCell ref="A43:N43"/>
    <mergeCell ref="A46:N46"/>
    <mergeCell ref="C44:C45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topLeftCell="A26" zoomScaleNormal="100" workbookViewId="0">
      <selection activeCell="N36" sqref="N36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8.2851562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  <col min="18" max="18" width="9.5703125" bestFit="1" customWidth="1"/>
  </cols>
  <sheetData>
    <row r="1" spans="1:23" ht="13.9" customHeight="1" x14ac:dyDescent="0.25">
      <c r="A1" s="14"/>
      <c r="B1" s="8"/>
      <c r="C1" s="8"/>
      <c r="D1" s="8"/>
      <c r="E1" s="8"/>
      <c r="F1" s="8"/>
      <c r="G1" s="8"/>
      <c r="H1" s="8"/>
      <c r="I1" s="8" t="s">
        <v>33</v>
      </c>
      <c r="J1" s="8"/>
      <c r="K1" s="5"/>
      <c r="L1" s="5"/>
      <c r="M1" s="5"/>
      <c r="N1" s="5"/>
    </row>
    <row r="2" spans="1:23" ht="18.75" x14ac:dyDescent="0.3">
      <c r="A2" s="1779" t="s">
        <v>3</v>
      </c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</row>
    <row r="3" spans="1:23" ht="18.75" x14ac:dyDescent="0.3">
      <c r="A3" s="1779" t="s">
        <v>209</v>
      </c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1779"/>
    </row>
    <row r="4" spans="1:23" ht="18.75" x14ac:dyDescent="0.3">
      <c r="A4" s="1779" t="s">
        <v>210</v>
      </c>
      <c r="B4" s="1779"/>
      <c r="C4" s="1779"/>
      <c r="D4" s="1779"/>
      <c r="E4" s="1779"/>
      <c r="F4" s="1779"/>
      <c r="G4" s="1779"/>
      <c r="H4" s="1779"/>
      <c r="I4" s="1779"/>
      <c r="J4" s="1779"/>
      <c r="K4" s="1779"/>
      <c r="L4" s="1779"/>
      <c r="M4" s="1779"/>
      <c r="N4" s="1779"/>
    </row>
    <row r="5" spans="1:23" ht="18.75" x14ac:dyDescent="0.3">
      <c r="A5" s="1119" t="s">
        <v>340</v>
      </c>
      <c r="B5" s="1119"/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1711"/>
      <c r="N5" s="1711"/>
    </row>
    <row r="6" spans="1:23" ht="16.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23" ht="44.25" customHeight="1" thickBot="1" x14ac:dyDescent="0.25">
      <c r="A7" s="1733" t="s">
        <v>20</v>
      </c>
      <c r="B7" s="1732" t="s">
        <v>21</v>
      </c>
      <c r="C7" s="1738" t="s">
        <v>22</v>
      </c>
      <c r="D7" s="1788" t="s">
        <v>52</v>
      </c>
      <c r="E7" s="1788"/>
      <c r="F7" s="1876"/>
      <c r="G7" s="1877" t="s">
        <v>84</v>
      </c>
      <c r="H7" s="1876"/>
      <c r="I7" s="1877" t="s">
        <v>162</v>
      </c>
      <c r="J7" s="1876"/>
      <c r="K7" s="1877" t="s">
        <v>163</v>
      </c>
      <c r="L7" s="1789"/>
      <c r="M7" s="1877" t="s">
        <v>180</v>
      </c>
      <c r="N7" s="1789"/>
    </row>
    <row r="8" spans="1:23" ht="101.25" customHeight="1" thickBot="1" x14ac:dyDescent="0.25">
      <c r="A8" s="1713"/>
      <c r="B8" s="1726"/>
      <c r="C8" s="1727"/>
      <c r="D8" s="1224" t="s">
        <v>27</v>
      </c>
      <c r="E8" s="1737" t="s">
        <v>26</v>
      </c>
      <c r="F8" s="1223" t="s">
        <v>181</v>
      </c>
      <c r="G8" s="1225" t="s">
        <v>23</v>
      </c>
      <c r="H8" s="1223" t="s">
        <v>164</v>
      </c>
      <c r="I8" s="1225" t="s">
        <v>23</v>
      </c>
      <c r="J8" s="1223" t="s">
        <v>164</v>
      </c>
      <c r="K8" s="1225" t="s">
        <v>23</v>
      </c>
      <c r="L8" s="1223" t="s">
        <v>164</v>
      </c>
      <c r="M8" s="1225" t="s">
        <v>23</v>
      </c>
      <c r="N8" s="1223" t="s">
        <v>164</v>
      </c>
      <c r="W8">
        <f>2100-1100</f>
        <v>1000</v>
      </c>
    </row>
    <row r="9" spans="1:23" ht="47.25" customHeight="1" thickBot="1" x14ac:dyDescent="0.25">
      <c r="A9" s="1781" t="s">
        <v>20</v>
      </c>
      <c r="B9" s="1793" t="s">
        <v>21</v>
      </c>
      <c r="C9" s="1847" t="s">
        <v>22</v>
      </c>
      <c r="D9" s="1790" t="s">
        <v>52</v>
      </c>
      <c r="E9" s="1790"/>
      <c r="F9" s="1842"/>
      <c r="G9" s="1793" t="s">
        <v>84</v>
      </c>
      <c r="H9" s="1842"/>
      <c r="I9" s="1793" t="s">
        <v>162</v>
      </c>
      <c r="J9" s="1842"/>
      <c r="K9" s="1793" t="s">
        <v>163</v>
      </c>
      <c r="L9" s="1792"/>
      <c r="M9" s="1793" t="s">
        <v>180</v>
      </c>
      <c r="N9" s="1792"/>
    </row>
    <row r="10" spans="1:23" ht="57.6" customHeight="1" thickBot="1" x14ac:dyDescent="0.25">
      <c r="A10" s="1782"/>
      <c r="B10" s="1830"/>
      <c r="C10" s="1848"/>
      <c r="D10" s="333" t="s">
        <v>27</v>
      </c>
      <c r="E10" s="23" t="s">
        <v>26</v>
      </c>
      <c r="F10" s="24" t="s">
        <v>129</v>
      </c>
      <c r="G10" s="22" t="s">
        <v>23</v>
      </c>
      <c r="H10" s="24" t="s">
        <v>129</v>
      </c>
      <c r="I10" s="22" t="s">
        <v>23</v>
      </c>
      <c r="J10" s="24" t="s">
        <v>129</v>
      </c>
      <c r="K10" s="22" t="s">
        <v>23</v>
      </c>
      <c r="L10" s="24" t="s">
        <v>129</v>
      </c>
      <c r="M10" s="22" t="s">
        <v>23</v>
      </c>
      <c r="N10" s="24" t="s">
        <v>129</v>
      </c>
    </row>
    <row r="11" spans="1:23" ht="33" customHeight="1" thickBot="1" x14ac:dyDescent="0.25">
      <c r="A11" s="1827" t="s">
        <v>92</v>
      </c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9"/>
    </row>
    <row r="12" spans="1:23" ht="21" customHeight="1" thickBot="1" x14ac:dyDescent="0.25">
      <c r="A12" s="1800" t="s">
        <v>30</v>
      </c>
      <c r="B12" s="1801"/>
      <c r="C12" s="1805"/>
      <c r="D12" s="1801"/>
      <c r="E12" s="1801"/>
      <c r="F12" s="1801"/>
      <c r="G12" s="1801"/>
      <c r="H12" s="1801"/>
      <c r="I12" s="1801"/>
      <c r="J12" s="1801"/>
      <c r="K12" s="1801"/>
      <c r="L12" s="1801"/>
      <c r="M12" s="1801"/>
      <c r="N12" s="1802"/>
    </row>
    <row r="13" spans="1:23" ht="14.25" customHeight="1" thickBot="1" x14ac:dyDescent="0.25">
      <c r="A13" s="1714"/>
      <c r="B13" s="1715"/>
      <c r="C13" s="1582" t="s">
        <v>285</v>
      </c>
      <c r="D13" s="1579">
        <v>3310</v>
      </c>
      <c r="E13" s="1573">
        <v>4470</v>
      </c>
      <c r="F13" s="1574">
        <v>2660</v>
      </c>
      <c r="G13" s="1575">
        <v>2680</v>
      </c>
      <c r="H13" s="1576">
        <v>2130</v>
      </c>
      <c r="I13" s="1577">
        <v>2910</v>
      </c>
      <c r="J13" s="1574">
        <v>2250</v>
      </c>
      <c r="K13" s="1575">
        <v>2950</v>
      </c>
      <c r="L13" s="1576">
        <v>2280</v>
      </c>
      <c r="M13" s="1577">
        <v>3140</v>
      </c>
      <c r="N13" s="1574">
        <v>2470</v>
      </c>
    </row>
    <row r="14" spans="1:23" ht="14.25" customHeight="1" thickBot="1" x14ac:dyDescent="0.25">
      <c r="A14" s="1145"/>
      <c r="B14" s="1145"/>
      <c r="C14" s="1583" t="s">
        <v>286</v>
      </c>
      <c r="D14" s="1580">
        <f>D18/D13%</f>
        <v>59.818731117824768</v>
      </c>
      <c r="E14" s="1578">
        <f>E18/E13%</f>
        <v>59.73154362416107</v>
      </c>
      <c r="F14" s="1578">
        <f>F18/F13%</f>
        <v>59.774436090225564</v>
      </c>
      <c r="G14" s="1578">
        <f>G18/G13%</f>
        <v>59.701492537313435</v>
      </c>
      <c r="H14" s="1578">
        <f t="shared" ref="H14:N14" si="0">H18/H13%</f>
        <v>59.624413145539904</v>
      </c>
      <c r="I14" s="1578">
        <f t="shared" si="0"/>
        <v>59.450171821305837</v>
      </c>
      <c r="J14" s="1578">
        <f t="shared" si="0"/>
        <v>59.555555555555557</v>
      </c>
      <c r="K14" s="1578">
        <f t="shared" si="0"/>
        <v>59.66101694915254</v>
      </c>
      <c r="L14" s="1578">
        <f t="shared" si="0"/>
        <v>59.649122807017541</v>
      </c>
      <c r="M14" s="1578">
        <f t="shared" si="0"/>
        <v>59.872611464968159</v>
      </c>
      <c r="N14" s="1578">
        <f t="shared" si="0"/>
        <v>59.51417004048583</v>
      </c>
    </row>
    <row r="15" spans="1:23" ht="12.75" customHeight="1" x14ac:dyDescent="0.25">
      <c r="A15" s="332"/>
      <c r="B15" s="18"/>
      <c r="C15" s="1735">
        <f>2100/3520</f>
        <v>0.59659090909090906</v>
      </c>
      <c r="D15" s="1568">
        <v>2300</v>
      </c>
      <c r="E15" s="1567">
        <v>3100</v>
      </c>
      <c r="F15" s="1562">
        <v>1850</v>
      </c>
      <c r="G15" s="1563">
        <v>1900</v>
      </c>
      <c r="H15" s="1564">
        <v>1480</v>
      </c>
      <c r="I15" s="1565">
        <v>2050</v>
      </c>
      <c r="J15" s="1562">
        <v>1570</v>
      </c>
      <c r="K15" s="1563">
        <v>2060</v>
      </c>
      <c r="L15" s="1564">
        <v>1600</v>
      </c>
      <c r="M15" s="1565">
        <v>2200</v>
      </c>
      <c r="N15" s="1562">
        <v>1700</v>
      </c>
    </row>
    <row r="16" spans="1:23" ht="12.75" customHeight="1" x14ac:dyDescent="0.2">
      <c r="A16" s="771"/>
      <c r="B16" s="549"/>
      <c r="C16" s="1044"/>
      <c r="D16" s="736">
        <f>D13*C15</f>
        <v>1974.715909090909</v>
      </c>
      <c r="E16" s="736">
        <f>E13*C15</f>
        <v>2666.7613636363635</v>
      </c>
      <c r="F16" s="736">
        <f>F13*C15</f>
        <v>1586.931818181818</v>
      </c>
      <c r="G16" s="736">
        <f>G13*C15</f>
        <v>1598.8636363636363</v>
      </c>
      <c r="H16" s="736">
        <f>H13*C15</f>
        <v>1270.7386363636363</v>
      </c>
      <c r="I16" s="736">
        <f>C15*I13</f>
        <v>1736.0795454545453</v>
      </c>
      <c r="J16" s="736">
        <f>C15*J13</f>
        <v>1342.3295454545455</v>
      </c>
      <c r="K16" s="736">
        <f>K13*C15</f>
        <v>1759.9431818181818</v>
      </c>
      <c r="L16" s="736">
        <f>L13*C15</f>
        <v>1360.2272727272727</v>
      </c>
      <c r="M16" s="736">
        <f>M13*C15</f>
        <v>1873.2954545454545</v>
      </c>
      <c r="N16" s="736">
        <f>N13*C15</f>
        <v>1473.5795454545453</v>
      </c>
      <c r="R16">
        <f>E16/D16</f>
        <v>1.350453172205438</v>
      </c>
    </row>
    <row r="17" spans="1:19" ht="15" customHeight="1" thickBot="1" x14ac:dyDescent="0.25">
      <c r="A17" s="860"/>
      <c r="B17" s="919"/>
      <c r="C17" s="586"/>
      <c r="D17" s="323">
        <v>1980</v>
      </c>
      <c r="E17" s="324">
        <v>2670</v>
      </c>
      <c r="F17" s="920">
        <v>1590</v>
      </c>
      <c r="G17" s="921">
        <v>1600</v>
      </c>
      <c r="H17" s="922">
        <v>1270</v>
      </c>
      <c r="I17" s="923">
        <v>1730</v>
      </c>
      <c r="J17" s="920">
        <v>1340</v>
      </c>
      <c r="K17" s="921">
        <v>1760</v>
      </c>
      <c r="L17" s="922">
        <v>1360</v>
      </c>
      <c r="M17" s="923">
        <v>1880</v>
      </c>
      <c r="N17" s="920">
        <v>1470</v>
      </c>
      <c r="R17">
        <f>E17/D17</f>
        <v>1.3484848484848484</v>
      </c>
    </row>
    <row r="18" spans="1:19" ht="71.45" customHeight="1" thickBot="1" x14ac:dyDescent="0.25">
      <c r="A18" s="1748" t="s">
        <v>46</v>
      </c>
      <c r="B18" s="1749" t="s">
        <v>89</v>
      </c>
      <c r="C18" s="1750">
        <v>2</v>
      </c>
      <c r="D18" s="1751">
        <v>1980</v>
      </c>
      <c r="E18" s="1751">
        <v>2670</v>
      </c>
      <c r="F18" s="1751">
        <v>1590</v>
      </c>
      <c r="G18" s="1751">
        <v>1600</v>
      </c>
      <c r="H18" s="1751">
        <v>1270</v>
      </c>
      <c r="I18" s="1751">
        <v>1730</v>
      </c>
      <c r="J18" s="1751">
        <v>1340</v>
      </c>
      <c r="K18" s="1751">
        <v>1760</v>
      </c>
      <c r="L18" s="1751">
        <v>1360</v>
      </c>
      <c r="M18" s="1751">
        <v>1880</v>
      </c>
      <c r="N18" s="1752">
        <v>1470</v>
      </c>
      <c r="R18">
        <f>E18/D18</f>
        <v>1.3484848484848484</v>
      </c>
      <c r="S18">
        <f>2100/3520</f>
        <v>0.59659090909090906</v>
      </c>
    </row>
    <row r="19" spans="1:19" ht="16.899999999999999" hidden="1" customHeight="1" thickBot="1" x14ac:dyDescent="0.25">
      <c r="A19" s="1739"/>
      <c r="B19" s="1740" t="s">
        <v>35</v>
      </c>
      <c r="C19" s="1741"/>
      <c r="D19" s="1742">
        <v>2670</v>
      </c>
      <c r="E19" s="1743"/>
      <c r="F19" s="1744"/>
      <c r="G19" s="1745"/>
      <c r="H19" s="1746"/>
      <c r="I19" s="1742"/>
      <c r="J19" s="1744"/>
      <c r="K19" s="1745"/>
      <c r="L19" s="1746"/>
      <c r="M19" s="1742"/>
      <c r="N19" s="1747"/>
    </row>
    <row r="20" spans="1:19" ht="13.15" customHeight="1" thickBot="1" x14ac:dyDescent="0.25">
      <c r="A20" s="774"/>
      <c r="B20" s="549"/>
      <c r="C20" s="1582" t="s">
        <v>285</v>
      </c>
      <c r="D20" s="1572">
        <v>3520</v>
      </c>
      <c r="E20" s="1573">
        <v>4140</v>
      </c>
      <c r="F20" s="1574">
        <v>2660</v>
      </c>
      <c r="G20" s="1575">
        <v>2850</v>
      </c>
      <c r="H20" s="1576">
        <v>2130</v>
      </c>
      <c r="I20" s="1577">
        <v>3100</v>
      </c>
      <c r="J20" s="1574">
        <v>2250</v>
      </c>
      <c r="K20" s="1575">
        <v>3140</v>
      </c>
      <c r="L20" s="1576">
        <v>2280</v>
      </c>
      <c r="M20" s="1577">
        <v>3330</v>
      </c>
      <c r="N20" s="1574">
        <v>2470</v>
      </c>
    </row>
    <row r="21" spans="1:19" ht="13.15" customHeight="1" thickBot="1" x14ac:dyDescent="0.25">
      <c r="A21" s="774"/>
      <c r="B21" s="549"/>
      <c r="C21" s="1583" t="s">
        <v>286</v>
      </c>
      <c r="D21" s="1578">
        <f>D25/D20%</f>
        <v>59.659090909090907</v>
      </c>
      <c r="E21" s="1578">
        <f t="shared" ref="E21:N21" si="1">E25/E20%</f>
        <v>59.661835748792271</v>
      </c>
      <c r="F21" s="1578">
        <f t="shared" si="1"/>
        <v>59.774436090225564</v>
      </c>
      <c r="G21" s="1578">
        <f t="shared" si="1"/>
        <v>59.649122807017541</v>
      </c>
      <c r="H21" s="1578">
        <f t="shared" si="1"/>
        <v>59.624413145539904</v>
      </c>
      <c r="I21" s="1578">
        <f t="shared" si="1"/>
        <v>59.677419354838712</v>
      </c>
      <c r="J21" s="1578">
        <f t="shared" si="1"/>
        <v>59.555555555555557</v>
      </c>
      <c r="K21" s="1578">
        <f t="shared" si="1"/>
        <v>59.554140127388536</v>
      </c>
      <c r="L21" s="1578">
        <f>L25/L20%</f>
        <v>61.403508771929822</v>
      </c>
      <c r="M21" s="1578">
        <f t="shared" si="1"/>
        <v>59.759759759759767</v>
      </c>
      <c r="N21" s="1578">
        <f t="shared" si="1"/>
        <v>68.825910931174093</v>
      </c>
    </row>
    <row r="22" spans="1:19" ht="12" customHeight="1" x14ac:dyDescent="0.2">
      <c r="A22" s="774"/>
      <c r="B22" s="549"/>
      <c r="C22" s="574"/>
      <c r="D22" s="1565">
        <v>2480</v>
      </c>
      <c r="E22" s="1708">
        <v>2860</v>
      </c>
      <c r="F22" s="1562">
        <v>1850</v>
      </c>
      <c r="G22" s="1563">
        <v>2020</v>
      </c>
      <c r="H22" s="1564">
        <v>1480</v>
      </c>
      <c r="I22" s="1565">
        <v>2200</v>
      </c>
      <c r="J22" s="1562">
        <v>1570</v>
      </c>
      <c r="K22" s="1563">
        <v>2220</v>
      </c>
      <c r="L22" s="1564">
        <v>1600</v>
      </c>
      <c r="M22" s="1565">
        <v>2350</v>
      </c>
      <c r="N22" s="1562">
        <v>1700</v>
      </c>
    </row>
    <row r="23" spans="1:19" ht="15" customHeight="1" x14ac:dyDescent="0.2">
      <c r="A23" s="774"/>
      <c r="B23" s="549"/>
      <c r="C23" s="1736">
        <f>C15</f>
        <v>0.59659090909090906</v>
      </c>
      <c r="D23" s="736">
        <f>D20*C23</f>
        <v>2100</v>
      </c>
      <c r="E23" s="555">
        <f>E20*C23</f>
        <v>2469.8863636363635</v>
      </c>
      <c r="F23" s="729">
        <f>F20*C23</f>
        <v>1586.931818181818</v>
      </c>
      <c r="G23" s="720">
        <f>G20*C23</f>
        <v>1700.2840909090908</v>
      </c>
      <c r="H23" s="750">
        <f>H20*C23</f>
        <v>1270.7386363636363</v>
      </c>
      <c r="I23" s="741">
        <f>I20*C23</f>
        <v>1849.431818181818</v>
      </c>
      <c r="J23" s="729">
        <f>J20*C23</f>
        <v>1342.3295454545455</v>
      </c>
      <c r="K23" s="720">
        <f>K20*C23</f>
        <v>1873.2954545454545</v>
      </c>
      <c r="L23" s="750">
        <f>L20*C23</f>
        <v>1360.2272727272727</v>
      </c>
      <c r="M23" s="741">
        <f>M20*C23</f>
        <v>1986.6477272727273</v>
      </c>
      <c r="N23" s="729">
        <f>N20*C23</f>
        <v>1473.5795454545453</v>
      </c>
    </row>
    <row r="24" spans="1:19" ht="13.5" customHeight="1" thickBot="1" x14ac:dyDescent="0.25">
      <c r="A24" s="1753"/>
      <c r="B24" s="919"/>
      <c r="C24" s="586"/>
      <c r="D24" s="768">
        <v>2100</v>
      </c>
      <c r="E24" s="1754">
        <v>2470</v>
      </c>
      <c r="F24" s="1754">
        <v>1590</v>
      </c>
      <c r="G24" s="1755">
        <v>1700</v>
      </c>
      <c r="H24" s="922">
        <v>1270</v>
      </c>
      <c r="I24" s="768">
        <v>1850</v>
      </c>
      <c r="J24" s="920">
        <v>1342</v>
      </c>
      <c r="K24" s="1755">
        <v>1870</v>
      </c>
      <c r="L24" s="922">
        <v>1400</v>
      </c>
      <c r="M24" s="768">
        <v>1990</v>
      </c>
      <c r="N24" s="920">
        <v>1470</v>
      </c>
      <c r="R24" s="1734">
        <f>E24/D24</f>
        <v>1.1761904761904762</v>
      </c>
    </row>
    <row r="25" spans="1:19" ht="63" customHeight="1" thickBot="1" x14ac:dyDescent="0.25">
      <c r="A25" s="1748" t="s">
        <v>44</v>
      </c>
      <c r="B25" s="1749" t="s">
        <v>88</v>
      </c>
      <c r="C25" s="1750">
        <v>2</v>
      </c>
      <c r="D25" s="1751">
        <v>2100</v>
      </c>
      <c r="E25" s="1751">
        <v>2470</v>
      </c>
      <c r="F25" s="1751">
        <v>1590</v>
      </c>
      <c r="G25" s="1751">
        <v>1700</v>
      </c>
      <c r="H25" s="1751">
        <v>1270</v>
      </c>
      <c r="I25" s="1751">
        <v>1850</v>
      </c>
      <c r="J25" s="1751">
        <v>1340</v>
      </c>
      <c r="K25" s="1751">
        <v>1870</v>
      </c>
      <c r="L25" s="1751">
        <v>1400</v>
      </c>
      <c r="M25" s="1751">
        <v>1990</v>
      </c>
      <c r="N25" s="1752">
        <v>1700</v>
      </c>
      <c r="R25">
        <f>E25/D25</f>
        <v>1.1761904761904762</v>
      </c>
    </row>
    <row r="26" spans="1:19" ht="18.75" customHeight="1" thickBot="1" x14ac:dyDescent="0.25">
      <c r="A26" s="946"/>
      <c r="B26" s="548"/>
      <c r="C26" s="1756" t="s">
        <v>285</v>
      </c>
      <c r="D26" s="1757"/>
      <c r="E26" s="1758">
        <v>3870</v>
      </c>
      <c r="F26" s="1759">
        <v>2660</v>
      </c>
      <c r="G26" s="1760"/>
      <c r="H26" s="1761">
        <v>2130</v>
      </c>
      <c r="I26" s="1762"/>
      <c r="J26" s="1759">
        <v>2250</v>
      </c>
      <c r="K26" s="1760"/>
      <c r="L26" s="1761">
        <v>2280</v>
      </c>
      <c r="M26" s="1762"/>
      <c r="N26" s="1759">
        <v>2470</v>
      </c>
    </row>
    <row r="27" spans="1:19" ht="13.5" customHeight="1" thickBot="1" x14ac:dyDescent="0.25">
      <c r="A27" s="581"/>
      <c r="B27" s="549"/>
      <c r="C27" s="1583" t="s">
        <v>286</v>
      </c>
      <c r="D27" s="1578"/>
      <c r="E27" s="1578">
        <f>E31/E26%</f>
        <v>54.263565891472865</v>
      </c>
      <c r="F27" s="1578">
        <f t="shared" ref="F27:N27" si="2">F31/F26%</f>
        <v>59.774436090225564</v>
      </c>
      <c r="G27" s="1578"/>
      <c r="H27" s="1578">
        <f t="shared" si="2"/>
        <v>59.624413145539904</v>
      </c>
      <c r="I27" s="1578"/>
      <c r="J27" s="1578">
        <f t="shared" si="2"/>
        <v>59.555555555555557</v>
      </c>
      <c r="K27" s="1578"/>
      <c r="L27" s="1578">
        <f t="shared" si="2"/>
        <v>61.403508771929822</v>
      </c>
      <c r="M27" s="1578"/>
      <c r="N27" s="1578">
        <f t="shared" si="2"/>
        <v>68.825910931174093</v>
      </c>
    </row>
    <row r="28" spans="1:19" ht="12.75" customHeight="1" x14ac:dyDescent="0.2">
      <c r="A28" s="775"/>
      <c r="B28" s="549"/>
      <c r="C28" s="574"/>
      <c r="D28" s="1127"/>
      <c r="E28" s="1567">
        <v>2680</v>
      </c>
      <c r="F28" s="1562">
        <v>1850</v>
      </c>
      <c r="G28" s="1563"/>
      <c r="H28" s="1564">
        <v>1480</v>
      </c>
      <c r="I28" s="1565"/>
      <c r="J28" s="1562">
        <v>1570</v>
      </c>
      <c r="K28" s="1563"/>
      <c r="L28" s="1564">
        <v>1600</v>
      </c>
      <c r="M28" s="1565"/>
      <c r="N28" s="1562">
        <v>1700</v>
      </c>
    </row>
    <row r="29" spans="1:19" ht="12.75" customHeight="1" x14ac:dyDescent="0.2">
      <c r="A29" s="775"/>
      <c r="B29" s="549"/>
      <c r="C29" s="1763">
        <v>0.6</v>
      </c>
      <c r="D29" s="582"/>
      <c r="E29" s="555"/>
    </row>
    <row r="30" spans="1:19" ht="12.75" customHeight="1" x14ac:dyDescent="0.2">
      <c r="A30" s="775"/>
      <c r="B30" s="549"/>
      <c r="C30" s="1044"/>
      <c r="D30" s="582"/>
      <c r="E30" s="555">
        <f>E26*C29</f>
        <v>2322</v>
      </c>
      <c r="F30" s="729">
        <v>1850</v>
      </c>
      <c r="G30" s="565"/>
      <c r="H30" s="750">
        <v>1480</v>
      </c>
      <c r="I30" s="736"/>
      <c r="J30" s="729">
        <v>1430</v>
      </c>
      <c r="K30" s="565"/>
      <c r="L30" s="750">
        <v>1450</v>
      </c>
      <c r="M30" s="768"/>
      <c r="N30" s="729">
        <v>1550</v>
      </c>
    </row>
    <row r="31" spans="1:19" ht="54.6" customHeight="1" x14ac:dyDescent="0.2">
      <c r="A31" s="772" t="s">
        <v>31</v>
      </c>
      <c r="B31" s="557" t="s">
        <v>90</v>
      </c>
      <c r="C31" s="716">
        <v>1</v>
      </c>
      <c r="D31" s="743"/>
      <c r="E31" s="568">
        <v>2100</v>
      </c>
      <c r="F31" s="786">
        <v>1590</v>
      </c>
      <c r="G31" s="786"/>
      <c r="H31" s="786">
        <v>1270</v>
      </c>
      <c r="I31" s="786"/>
      <c r="J31" s="786">
        <v>1340</v>
      </c>
      <c r="K31" s="786"/>
      <c r="L31" s="786">
        <v>1400</v>
      </c>
      <c r="M31" s="786"/>
      <c r="N31" s="786">
        <v>1700</v>
      </c>
    </row>
    <row r="32" spans="1:19" ht="14.45" customHeight="1" x14ac:dyDescent="0.2">
      <c r="A32" s="581"/>
      <c r="B32" s="549"/>
      <c r="C32" s="574"/>
      <c r="D32" s="582"/>
      <c r="E32" s="1567">
        <v>2600</v>
      </c>
      <c r="F32" s="795">
        <v>1680</v>
      </c>
      <c r="G32" s="1045"/>
      <c r="H32" s="1046">
        <v>1340</v>
      </c>
      <c r="I32" s="694"/>
      <c r="J32" s="1047">
        <v>1430</v>
      </c>
      <c r="K32" s="1045"/>
      <c r="L32" s="1046">
        <v>1450</v>
      </c>
      <c r="M32" s="694"/>
      <c r="N32" s="1047">
        <v>1550</v>
      </c>
    </row>
    <row r="33" spans="1:14" ht="12.6" customHeight="1" x14ac:dyDescent="0.2">
      <c r="A33" s="581"/>
      <c r="B33" s="549"/>
      <c r="C33" s="1044">
        <v>1.1000000000000001</v>
      </c>
      <c r="D33" s="582"/>
      <c r="E33" s="555">
        <f>E32*C33</f>
        <v>2860.0000000000005</v>
      </c>
      <c r="F33" s="729"/>
      <c r="G33" s="719"/>
      <c r="H33" s="749"/>
      <c r="I33" s="726"/>
      <c r="J33" s="727"/>
      <c r="K33" s="719"/>
      <c r="L33" s="750"/>
      <c r="M33" s="741"/>
      <c r="N33" s="729"/>
    </row>
    <row r="34" spans="1:14" ht="11.45" customHeight="1" x14ac:dyDescent="0.2">
      <c r="A34" s="581"/>
      <c r="B34" s="549"/>
      <c r="C34" s="574"/>
      <c r="D34" s="582"/>
      <c r="E34" s="555">
        <v>2860</v>
      </c>
      <c r="F34" s="729"/>
      <c r="G34" s="720"/>
      <c r="H34" s="750"/>
      <c r="I34" s="741"/>
      <c r="J34" s="729"/>
      <c r="K34" s="720"/>
      <c r="L34" s="750"/>
      <c r="M34" s="741"/>
      <c r="N34" s="729"/>
    </row>
    <row r="35" spans="1:14" ht="47.25" customHeight="1" x14ac:dyDescent="0.2">
      <c r="A35" s="772" t="s">
        <v>29</v>
      </c>
      <c r="B35" s="557" t="s">
        <v>68</v>
      </c>
      <c r="C35" s="716">
        <v>1</v>
      </c>
      <c r="D35" s="730"/>
      <c r="E35" s="568">
        <f>E25</f>
        <v>2470</v>
      </c>
      <c r="F35" s="786">
        <v>1590</v>
      </c>
      <c r="G35" s="786"/>
      <c r="H35" s="786">
        <v>1270</v>
      </c>
      <c r="I35" s="786"/>
      <c r="J35" s="786">
        <v>1340</v>
      </c>
      <c r="K35" s="786"/>
      <c r="L35" s="786">
        <v>1400</v>
      </c>
      <c r="M35" s="786"/>
      <c r="N35" s="786">
        <v>1700</v>
      </c>
    </row>
    <row r="36" spans="1:14" ht="13.5" customHeight="1" x14ac:dyDescent="0.2">
      <c r="A36" s="581"/>
      <c r="B36" s="549"/>
      <c r="C36" s="718"/>
      <c r="D36" s="728"/>
      <c r="E36" s="1567">
        <v>2810</v>
      </c>
      <c r="F36" s="297">
        <v>1680</v>
      </c>
      <c r="G36" s="722"/>
      <c r="H36" s="755">
        <v>1340</v>
      </c>
      <c r="I36" s="295"/>
      <c r="J36" s="297">
        <v>1340</v>
      </c>
      <c r="K36" s="722"/>
      <c r="L36" s="755">
        <v>1450</v>
      </c>
      <c r="M36" s="295"/>
      <c r="N36" s="297">
        <v>1550</v>
      </c>
    </row>
    <row r="37" spans="1:14" ht="13.15" customHeight="1" x14ac:dyDescent="0.2">
      <c r="A37" s="581"/>
      <c r="B37" s="549"/>
      <c r="C37" s="1044">
        <v>1.1000000000000001</v>
      </c>
      <c r="D37" s="728"/>
      <c r="E37" s="555">
        <f>E36*C37</f>
        <v>3091.0000000000005</v>
      </c>
      <c r="F37" s="729"/>
      <c r="G37" s="720"/>
      <c r="H37" s="750"/>
      <c r="I37" s="741"/>
      <c r="J37" s="729"/>
      <c r="K37" s="720"/>
      <c r="L37" s="750"/>
      <c r="M37" s="741"/>
      <c r="N37" s="729"/>
    </row>
    <row r="38" spans="1:14" ht="13.15" customHeight="1" x14ac:dyDescent="0.2">
      <c r="A38" s="581"/>
      <c r="B38" s="549"/>
      <c r="C38" s="1044"/>
      <c r="D38" s="728"/>
      <c r="E38" s="555">
        <v>3090</v>
      </c>
      <c r="F38" s="729"/>
      <c r="G38" s="720"/>
      <c r="H38" s="750"/>
      <c r="I38" s="741"/>
      <c r="J38" s="729"/>
      <c r="K38" s="720"/>
      <c r="L38" s="750"/>
      <c r="M38" s="741"/>
      <c r="N38" s="729"/>
    </row>
    <row r="39" spans="1:14" ht="93" hidden="1" customHeight="1" x14ac:dyDescent="0.2">
      <c r="A39" s="776" t="s">
        <v>165</v>
      </c>
      <c r="B39" s="557" t="s">
        <v>134</v>
      </c>
      <c r="C39" s="716">
        <v>1</v>
      </c>
      <c r="D39" s="730"/>
      <c r="E39" s="568">
        <v>3090</v>
      </c>
      <c r="F39" s="786">
        <v>1850</v>
      </c>
      <c r="G39" s="786"/>
      <c r="H39" s="786">
        <v>1480</v>
      </c>
      <c r="I39" s="786"/>
      <c r="J39" s="786">
        <v>1570</v>
      </c>
      <c r="K39" s="786"/>
      <c r="L39" s="786">
        <v>1600</v>
      </c>
      <c r="M39" s="786"/>
      <c r="N39" s="786">
        <v>1700</v>
      </c>
    </row>
    <row r="40" spans="1:14" ht="19.5" customHeight="1" thickBot="1" x14ac:dyDescent="0.25">
      <c r="A40" s="775"/>
      <c r="B40" s="549"/>
      <c r="C40" s="574"/>
      <c r="D40" s="582"/>
      <c r="E40" s="1566">
        <v>2260</v>
      </c>
      <c r="F40" s="745"/>
      <c r="G40" s="724"/>
      <c r="H40" s="676"/>
      <c r="I40" s="582"/>
      <c r="J40" s="745"/>
      <c r="K40" s="758"/>
      <c r="L40" s="763"/>
      <c r="M40" s="582"/>
      <c r="N40" s="575"/>
    </row>
    <row r="41" spans="1:14" ht="18.75" customHeight="1" x14ac:dyDescent="0.2">
      <c r="A41" s="775"/>
      <c r="B41" s="549"/>
      <c r="C41" s="1044">
        <v>1.1000000000000001</v>
      </c>
      <c r="D41" s="582"/>
      <c r="E41" s="1146">
        <f>D24</f>
        <v>2100</v>
      </c>
      <c r="F41" s="621"/>
      <c r="G41" s="633"/>
      <c r="H41" s="606"/>
      <c r="I41" s="620"/>
      <c r="J41" s="621"/>
      <c r="K41" s="633"/>
      <c r="L41" s="606"/>
      <c r="M41" s="620"/>
      <c r="N41" s="621"/>
    </row>
    <row r="42" spans="1:14" ht="93" customHeight="1" thickBot="1" x14ac:dyDescent="0.25">
      <c r="A42" s="779" t="s">
        <v>204</v>
      </c>
      <c r="B42" s="780" t="s">
        <v>61</v>
      </c>
      <c r="C42" s="781">
        <v>1</v>
      </c>
      <c r="D42" s="746"/>
      <c r="E42" s="747">
        <v>2100</v>
      </c>
      <c r="F42" s="748"/>
      <c r="G42" s="782"/>
      <c r="H42" s="751"/>
      <c r="I42" s="740"/>
      <c r="J42" s="731"/>
      <c r="K42" s="721"/>
      <c r="L42" s="751"/>
      <c r="M42" s="740"/>
      <c r="N42" s="731"/>
    </row>
    <row r="43" spans="1:14" ht="24" hidden="1" customHeight="1" thickBot="1" x14ac:dyDescent="0.25">
      <c r="A43" s="1878" t="s">
        <v>54</v>
      </c>
      <c r="B43" s="1879"/>
      <c r="C43" s="1879"/>
      <c r="D43" s="1879"/>
      <c r="E43" s="1879"/>
      <c r="F43" s="1879"/>
      <c r="G43" s="1879"/>
      <c r="H43" s="1879"/>
      <c r="I43" s="1879"/>
      <c r="J43" s="1879"/>
      <c r="K43" s="1879"/>
      <c r="L43" s="1879"/>
      <c r="M43" s="1718"/>
      <c r="N43" s="778"/>
    </row>
    <row r="44" spans="1:14" ht="15" hidden="1" customHeight="1" thickBot="1" x14ac:dyDescent="0.25">
      <c r="A44" s="1147"/>
      <c r="B44" s="1722"/>
      <c r="C44" s="1149"/>
      <c r="D44" s="1150"/>
      <c r="E44" s="1722"/>
      <c r="F44" s="1149"/>
      <c r="G44" s="844"/>
      <c r="H44" s="845"/>
      <c r="I44" s="846"/>
      <c r="J44" s="847"/>
      <c r="K44" s="844"/>
      <c r="L44" s="845"/>
      <c r="M44" s="846"/>
      <c r="N44" s="847"/>
    </row>
    <row r="45" spans="1:14" ht="12" hidden="1" customHeight="1" x14ac:dyDescent="0.2">
      <c r="A45" s="804"/>
      <c r="B45" s="805"/>
      <c r="C45" s="806"/>
      <c r="D45" s="1560">
        <v>2570</v>
      </c>
      <c r="E45" s="1561">
        <v>3600</v>
      </c>
      <c r="F45" s="1562">
        <v>1680</v>
      </c>
      <c r="G45" s="1563">
        <v>2090</v>
      </c>
      <c r="H45" s="1564">
        <v>1340</v>
      </c>
      <c r="I45" s="1565">
        <v>2270</v>
      </c>
      <c r="J45" s="1562">
        <v>1430</v>
      </c>
      <c r="K45" s="1563">
        <v>2290</v>
      </c>
      <c r="L45" s="1564">
        <v>1450</v>
      </c>
      <c r="M45" s="1565">
        <v>2450</v>
      </c>
      <c r="N45" s="1562">
        <v>1550</v>
      </c>
    </row>
    <row r="46" spans="1:14" ht="11.45" hidden="1" customHeight="1" x14ac:dyDescent="0.2">
      <c r="A46" s="809"/>
      <c r="B46" s="569"/>
      <c r="C46" s="1044">
        <v>1.1000000000000001</v>
      </c>
      <c r="D46" s="736">
        <f>D45*C46</f>
        <v>2827.0000000000005</v>
      </c>
      <c r="E46" s="555">
        <f>E45*C46</f>
        <v>3960.0000000000005</v>
      </c>
      <c r="F46" s="729">
        <f>F45*C46</f>
        <v>1848.0000000000002</v>
      </c>
      <c r="G46" s="720">
        <f>G45*C46</f>
        <v>2299</v>
      </c>
      <c r="H46" s="750">
        <f>H45*C46</f>
        <v>1474.0000000000002</v>
      </c>
      <c r="I46" s="741">
        <f>I45*C46</f>
        <v>2497</v>
      </c>
      <c r="J46" s="729">
        <f>J45*C46</f>
        <v>1573.0000000000002</v>
      </c>
      <c r="K46" s="720">
        <f>K45*C46</f>
        <v>2519</v>
      </c>
      <c r="L46" s="750">
        <f>L45*C46</f>
        <v>1595.0000000000002</v>
      </c>
      <c r="M46" s="741">
        <f>M45*C46</f>
        <v>2695</v>
      </c>
      <c r="N46" s="729">
        <f>N45*C46</f>
        <v>1705.0000000000002</v>
      </c>
    </row>
    <row r="47" spans="1:14" ht="13.15" hidden="1" customHeight="1" x14ac:dyDescent="0.2">
      <c r="A47" s="809"/>
      <c r="B47" s="569"/>
      <c r="C47" s="785"/>
      <c r="D47" s="793">
        <v>2800</v>
      </c>
      <c r="E47" s="572">
        <v>3900</v>
      </c>
      <c r="F47" s="729">
        <v>1850</v>
      </c>
      <c r="G47" s="565">
        <v>2300</v>
      </c>
      <c r="H47" s="750">
        <v>1480</v>
      </c>
      <c r="I47" s="736">
        <v>2500</v>
      </c>
      <c r="J47" s="729">
        <v>1570</v>
      </c>
      <c r="K47" s="565">
        <v>2520</v>
      </c>
      <c r="L47" s="750">
        <v>1600</v>
      </c>
      <c r="M47" s="768">
        <v>2700</v>
      </c>
      <c r="N47" s="729">
        <v>1700</v>
      </c>
    </row>
    <row r="48" spans="1:14" ht="55.15" hidden="1" customHeight="1" thickBot="1" x14ac:dyDescent="0.25">
      <c r="A48" s="772" t="s">
        <v>51</v>
      </c>
      <c r="B48" s="557" t="s">
        <v>166</v>
      </c>
      <c r="C48" s="786">
        <v>2</v>
      </c>
      <c r="D48" s="798">
        <v>2800</v>
      </c>
      <c r="E48" s="747">
        <v>3900</v>
      </c>
      <c r="F48" s="748">
        <v>1850</v>
      </c>
      <c r="G48" s="798">
        <v>2300</v>
      </c>
      <c r="H48" s="747">
        <v>1480</v>
      </c>
      <c r="I48" s="748">
        <v>2500</v>
      </c>
      <c r="J48" s="798">
        <v>1570</v>
      </c>
      <c r="K48" s="747">
        <v>2520</v>
      </c>
      <c r="L48" s="748">
        <v>1600</v>
      </c>
      <c r="M48" s="798">
        <v>2700</v>
      </c>
      <c r="N48" s="747">
        <v>1700</v>
      </c>
    </row>
    <row r="49" spans="1:14" ht="12.6" hidden="1" customHeight="1" thickBot="1" x14ac:dyDescent="0.25">
      <c r="A49" s="581"/>
      <c r="B49" s="549"/>
      <c r="C49" s="787"/>
      <c r="D49" s="1698">
        <v>2690</v>
      </c>
      <c r="E49" s="1699">
        <v>3770</v>
      </c>
      <c r="F49" s="1700">
        <v>1680</v>
      </c>
      <c r="G49" s="1698">
        <v>2180</v>
      </c>
      <c r="H49" s="1699">
        <v>1340</v>
      </c>
      <c r="I49" s="1700">
        <v>2370</v>
      </c>
      <c r="J49" s="1698">
        <v>1430</v>
      </c>
      <c r="K49" s="1699">
        <v>2390</v>
      </c>
      <c r="L49" s="1700">
        <v>1450</v>
      </c>
      <c r="M49" s="1698">
        <v>2560</v>
      </c>
      <c r="N49" s="1699">
        <v>1550</v>
      </c>
    </row>
    <row r="50" spans="1:14" ht="12.6" hidden="1" customHeight="1" x14ac:dyDescent="0.2">
      <c r="A50" s="581"/>
      <c r="B50" s="549"/>
      <c r="C50" s="1044">
        <v>1.1000000000000001</v>
      </c>
      <c r="D50" s="736">
        <f>D49*C50</f>
        <v>2959.0000000000005</v>
      </c>
      <c r="E50" s="555">
        <f>E49*C50</f>
        <v>4147</v>
      </c>
      <c r="F50" s="729">
        <f>F49*C50</f>
        <v>1848.0000000000002</v>
      </c>
      <c r="G50" s="720">
        <f>G49*C50</f>
        <v>2398</v>
      </c>
      <c r="H50" s="750">
        <f>H49*C50</f>
        <v>1474.0000000000002</v>
      </c>
      <c r="I50" s="741">
        <f>I49*C50</f>
        <v>2607</v>
      </c>
      <c r="J50" s="729">
        <f>J49*C50</f>
        <v>1573.0000000000002</v>
      </c>
      <c r="K50" s="720">
        <f>K49*C50</f>
        <v>2629</v>
      </c>
      <c r="L50" s="750">
        <f>L49*C50</f>
        <v>1595.0000000000002</v>
      </c>
      <c r="M50" s="741">
        <f>M49*C50</f>
        <v>2816</v>
      </c>
      <c r="N50" s="729">
        <f>N49*C50</f>
        <v>1705.0000000000002</v>
      </c>
    </row>
    <row r="51" spans="1:14" ht="15.75" hidden="1" customHeight="1" x14ac:dyDescent="0.2">
      <c r="A51" s="581"/>
      <c r="B51" s="549"/>
      <c r="C51" s="787"/>
      <c r="D51" s="728">
        <v>2960</v>
      </c>
      <c r="E51" s="555">
        <v>4150</v>
      </c>
      <c r="F51" s="729">
        <v>1850</v>
      </c>
      <c r="G51" s="565">
        <v>2400</v>
      </c>
      <c r="H51" s="750">
        <v>1480</v>
      </c>
      <c r="I51" s="736">
        <v>2600</v>
      </c>
      <c r="J51" s="729">
        <v>1570</v>
      </c>
      <c r="K51" s="565">
        <v>2630</v>
      </c>
      <c r="L51" s="750">
        <v>1600</v>
      </c>
      <c r="M51" s="768">
        <v>2800</v>
      </c>
      <c r="N51" s="729">
        <v>1700</v>
      </c>
    </row>
    <row r="52" spans="1:14" ht="71.25" hidden="1" customHeight="1" thickBot="1" x14ac:dyDescent="0.25">
      <c r="A52" s="810" t="s">
        <v>136</v>
      </c>
      <c r="B52" s="811" t="s">
        <v>167</v>
      </c>
      <c r="C52" s="812">
        <v>2</v>
      </c>
      <c r="D52" s="798">
        <v>2960</v>
      </c>
      <c r="E52" s="747">
        <v>4150</v>
      </c>
      <c r="F52" s="748">
        <v>1850</v>
      </c>
      <c r="G52" s="798">
        <v>2400</v>
      </c>
      <c r="H52" s="747">
        <v>1480</v>
      </c>
      <c r="I52" s="748">
        <v>2600</v>
      </c>
      <c r="J52" s="798">
        <v>1570</v>
      </c>
      <c r="K52" s="747">
        <v>2630</v>
      </c>
      <c r="L52" s="748">
        <v>1600</v>
      </c>
      <c r="M52" s="798">
        <v>2800</v>
      </c>
      <c r="N52" s="747">
        <v>1700</v>
      </c>
    </row>
    <row r="53" spans="1:14" ht="28.15" hidden="1" customHeight="1" thickBot="1" x14ac:dyDescent="0.25">
      <c r="A53" s="1819" t="s">
        <v>95</v>
      </c>
      <c r="B53" s="1820"/>
      <c r="C53" s="1820"/>
      <c r="D53" s="1820"/>
      <c r="E53" s="1820"/>
      <c r="F53" s="1820"/>
      <c r="G53" s="1820"/>
      <c r="H53" s="1820"/>
      <c r="I53" s="1820"/>
      <c r="J53" s="1820"/>
      <c r="K53" s="1820"/>
      <c r="L53" s="1820"/>
      <c r="M53" s="1820"/>
      <c r="N53" s="1821"/>
    </row>
    <row r="54" spans="1:14" ht="22.9" hidden="1" customHeight="1" thickBot="1" x14ac:dyDescent="0.25">
      <c r="A54" s="813"/>
      <c r="B54" s="813"/>
      <c r="C54" s="813"/>
      <c r="D54" s="814">
        <v>3200</v>
      </c>
      <c r="E54" s="814"/>
      <c r="F54" s="814"/>
      <c r="G54" s="814"/>
      <c r="H54" s="814"/>
      <c r="I54" s="814"/>
      <c r="J54" s="814"/>
      <c r="K54" s="814">
        <v>3520</v>
      </c>
      <c r="L54" s="815"/>
      <c r="M54" s="815"/>
      <c r="N54" s="815"/>
    </row>
    <row r="55" spans="1:14" ht="12.6" hidden="1" customHeight="1" thickBot="1" x14ac:dyDescent="0.25">
      <c r="A55" s="816"/>
      <c r="B55" s="817"/>
      <c r="C55" s="832">
        <v>1</v>
      </c>
      <c r="D55" s="1698">
        <v>3300</v>
      </c>
      <c r="E55" s="1699">
        <v>4620</v>
      </c>
      <c r="F55" s="1700">
        <v>1820</v>
      </c>
      <c r="G55" s="1698">
        <v>2680</v>
      </c>
      <c r="H55" s="1699">
        <v>1450</v>
      </c>
      <c r="I55" s="1700">
        <v>2910</v>
      </c>
      <c r="J55" s="1698">
        <v>1540</v>
      </c>
      <c r="K55" s="1699">
        <v>2940</v>
      </c>
      <c r="L55" s="1700">
        <v>1570</v>
      </c>
      <c r="M55" s="1698">
        <v>3140</v>
      </c>
      <c r="N55" s="1699">
        <v>1640</v>
      </c>
    </row>
    <row r="56" spans="1:14" ht="12.6" hidden="1" customHeight="1" x14ac:dyDescent="0.2">
      <c r="A56" s="326"/>
      <c r="B56" s="549"/>
      <c r="C56" s="1044">
        <v>1.1000000000000001</v>
      </c>
      <c r="D56" s="736">
        <f>D55*C56</f>
        <v>3630.0000000000005</v>
      </c>
      <c r="E56" s="555">
        <f>E55*C56</f>
        <v>5082</v>
      </c>
      <c r="F56" s="729">
        <f>F55*C56</f>
        <v>2002.0000000000002</v>
      </c>
      <c r="G56" s="720">
        <f>G55*C56</f>
        <v>2948.0000000000005</v>
      </c>
      <c r="H56" s="750">
        <f>H55*C56</f>
        <v>1595.0000000000002</v>
      </c>
      <c r="I56" s="741">
        <f>I55*C56</f>
        <v>3201.0000000000005</v>
      </c>
      <c r="J56" s="729">
        <f>J55*C56</f>
        <v>1694.0000000000002</v>
      </c>
      <c r="K56" s="720">
        <f>K55*C56</f>
        <v>3234.0000000000005</v>
      </c>
      <c r="L56" s="750">
        <f>L55*C56</f>
        <v>1727.0000000000002</v>
      </c>
      <c r="M56" s="741">
        <f>M55*C56</f>
        <v>3454.0000000000005</v>
      </c>
      <c r="N56" s="729">
        <f>N55*C56</f>
        <v>1804.0000000000002</v>
      </c>
    </row>
    <row r="57" spans="1:14" ht="12" hidden="1" customHeight="1" x14ac:dyDescent="0.2">
      <c r="A57" s="326"/>
      <c r="B57" s="549"/>
      <c r="C57" s="834">
        <v>2</v>
      </c>
      <c r="D57" s="728">
        <v>3600</v>
      </c>
      <c r="E57" s="555">
        <v>5080</v>
      </c>
      <c r="F57" s="820">
        <v>2000</v>
      </c>
      <c r="G57" s="848">
        <v>2950</v>
      </c>
      <c r="H57" s="849">
        <v>1600</v>
      </c>
      <c r="I57" s="850">
        <v>3200</v>
      </c>
      <c r="J57" s="851">
        <v>1690</v>
      </c>
      <c r="K57" s="848">
        <v>3200</v>
      </c>
      <c r="L57" s="849">
        <v>1730</v>
      </c>
      <c r="M57" s="850">
        <v>3450</v>
      </c>
      <c r="N57" s="851">
        <v>1800</v>
      </c>
    </row>
    <row r="58" spans="1:14" ht="66.75" hidden="1" customHeight="1" thickBot="1" x14ac:dyDescent="0.25">
      <c r="A58" s="772" t="s">
        <v>15</v>
      </c>
      <c r="B58" s="557" t="s">
        <v>168</v>
      </c>
      <c r="C58" s="835">
        <v>2</v>
      </c>
      <c r="D58" s="798">
        <v>3600</v>
      </c>
      <c r="E58" s="747">
        <v>5080</v>
      </c>
      <c r="F58" s="748">
        <v>2000</v>
      </c>
      <c r="G58" s="798">
        <v>2950</v>
      </c>
      <c r="H58" s="747">
        <v>1600</v>
      </c>
      <c r="I58" s="748">
        <v>3200</v>
      </c>
      <c r="J58" s="798">
        <v>1690</v>
      </c>
      <c r="K58" s="747">
        <v>3200</v>
      </c>
      <c r="L58" s="748">
        <v>1730</v>
      </c>
      <c r="M58" s="798">
        <v>3450</v>
      </c>
      <c r="N58" s="747">
        <v>1800</v>
      </c>
    </row>
    <row r="59" spans="1:14" ht="12" hidden="1" customHeight="1" thickBot="1" x14ac:dyDescent="0.25">
      <c r="A59" s="581"/>
      <c r="B59" s="549"/>
      <c r="C59" s="836"/>
      <c r="D59" s="1698">
        <v>3560</v>
      </c>
      <c r="E59" s="1699">
        <v>4990</v>
      </c>
      <c r="F59" s="1700">
        <v>1950</v>
      </c>
      <c r="G59" s="1698">
        <v>2890</v>
      </c>
      <c r="H59" s="1699">
        <v>1570</v>
      </c>
      <c r="I59" s="1700">
        <v>3130</v>
      </c>
      <c r="J59" s="1698">
        <v>1660</v>
      </c>
      <c r="K59" s="1699">
        <v>3170</v>
      </c>
      <c r="L59" s="1700">
        <v>1680</v>
      </c>
      <c r="M59" s="1698">
        <v>3380</v>
      </c>
      <c r="N59" s="1699">
        <v>1760</v>
      </c>
    </row>
    <row r="60" spans="1:14" ht="13.15" hidden="1" customHeight="1" x14ac:dyDescent="0.2">
      <c r="A60" s="581"/>
      <c r="B60" s="549"/>
      <c r="C60" s="1044">
        <v>1.1000000000000001</v>
      </c>
      <c r="D60" s="736">
        <f>D59*C60</f>
        <v>3916.0000000000005</v>
      </c>
      <c r="E60" s="555">
        <f>E59*C60</f>
        <v>5489</v>
      </c>
      <c r="F60" s="729">
        <f>F59*C60</f>
        <v>2145</v>
      </c>
      <c r="G60" s="720">
        <f>G59*C60</f>
        <v>3179.0000000000005</v>
      </c>
      <c r="H60" s="750">
        <f>H59*C60</f>
        <v>1727.0000000000002</v>
      </c>
      <c r="I60" s="741">
        <f>I59*C60</f>
        <v>3443.0000000000005</v>
      </c>
      <c r="J60" s="729">
        <f>J59*C60</f>
        <v>1826.0000000000002</v>
      </c>
      <c r="K60" s="720">
        <f>K59*C60</f>
        <v>3487.0000000000005</v>
      </c>
      <c r="L60" s="750">
        <f>L59*C60</f>
        <v>1848.0000000000002</v>
      </c>
      <c r="M60" s="741">
        <f>M59*C60</f>
        <v>3718.0000000000005</v>
      </c>
      <c r="N60" s="729">
        <f>N59*C60</f>
        <v>1936.0000000000002</v>
      </c>
    </row>
    <row r="61" spans="1:14" ht="12" hidden="1" customHeight="1" x14ac:dyDescent="0.2">
      <c r="A61" s="581"/>
      <c r="B61" s="549"/>
      <c r="C61" s="836"/>
      <c r="D61" s="728">
        <v>3900</v>
      </c>
      <c r="E61" s="555">
        <v>5500</v>
      </c>
      <c r="F61" s="820">
        <v>2150</v>
      </c>
      <c r="G61" s="757">
        <v>3180</v>
      </c>
      <c r="H61" s="824">
        <v>1730</v>
      </c>
      <c r="I61" s="728">
        <v>3440</v>
      </c>
      <c r="J61" s="820">
        <v>1830</v>
      </c>
      <c r="K61" s="757">
        <v>3500</v>
      </c>
      <c r="L61" s="824">
        <v>1850</v>
      </c>
      <c r="M61" s="728">
        <v>3700</v>
      </c>
      <c r="N61" s="820">
        <v>1940</v>
      </c>
    </row>
    <row r="62" spans="1:14" ht="63.75" hidden="1" customHeight="1" thickBot="1" x14ac:dyDescent="0.25">
      <c r="A62" s="730" t="s">
        <v>14</v>
      </c>
      <c r="B62" s="557" t="s">
        <v>169</v>
      </c>
      <c r="C62" s="835">
        <v>2</v>
      </c>
      <c r="D62" s="798">
        <v>3900</v>
      </c>
      <c r="E62" s="747">
        <v>5500</v>
      </c>
      <c r="F62" s="748">
        <v>2150</v>
      </c>
      <c r="G62" s="798">
        <v>3200</v>
      </c>
      <c r="H62" s="747">
        <v>1750</v>
      </c>
      <c r="I62" s="748">
        <v>3440</v>
      </c>
      <c r="J62" s="798">
        <v>1830</v>
      </c>
      <c r="K62" s="747">
        <v>3500</v>
      </c>
      <c r="L62" s="748">
        <v>1850</v>
      </c>
      <c r="M62" s="798">
        <v>3700</v>
      </c>
      <c r="N62" s="747">
        <v>1940</v>
      </c>
    </row>
    <row r="63" spans="1:14" ht="13.9" hidden="1" customHeight="1" thickBot="1" x14ac:dyDescent="0.25">
      <c r="A63" s="326"/>
      <c r="B63" s="549"/>
      <c r="C63" s="836"/>
      <c r="D63" s="1698">
        <v>3780</v>
      </c>
      <c r="E63" s="1699">
        <v>5300</v>
      </c>
      <c r="F63" s="1700">
        <v>2080</v>
      </c>
      <c r="G63" s="1698">
        <v>3070</v>
      </c>
      <c r="H63" s="1699">
        <v>1670</v>
      </c>
      <c r="I63" s="1700">
        <v>3330</v>
      </c>
      <c r="J63" s="1698">
        <v>1760</v>
      </c>
      <c r="K63" s="1699">
        <v>3370</v>
      </c>
      <c r="L63" s="1700">
        <v>1790</v>
      </c>
      <c r="M63" s="1698">
        <v>3590</v>
      </c>
      <c r="N63" s="1699">
        <v>1870</v>
      </c>
    </row>
    <row r="64" spans="1:14" ht="15.6" hidden="1" customHeight="1" x14ac:dyDescent="0.2">
      <c r="A64" s="326"/>
      <c r="B64" s="549"/>
      <c r="C64" s="1044">
        <v>1.1000000000000001</v>
      </c>
      <c r="D64" s="736">
        <f>D63*C64</f>
        <v>4158</v>
      </c>
      <c r="E64" s="555">
        <f>E63*C64</f>
        <v>5830.0000000000009</v>
      </c>
      <c r="F64" s="729">
        <f>F63*C64</f>
        <v>2288</v>
      </c>
      <c r="G64" s="720">
        <f>G63*C64</f>
        <v>3377.0000000000005</v>
      </c>
      <c r="H64" s="750">
        <f>H63*C64</f>
        <v>1837.0000000000002</v>
      </c>
      <c r="I64" s="741">
        <f>I63*C64</f>
        <v>3663.0000000000005</v>
      </c>
      <c r="J64" s="729">
        <f>J63*C64</f>
        <v>1936.0000000000002</v>
      </c>
      <c r="K64" s="720">
        <f>K63*C64</f>
        <v>3707.0000000000005</v>
      </c>
      <c r="L64" s="750">
        <f>L63*C64</f>
        <v>1969.0000000000002</v>
      </c>
      <c r="M64" s="741">
        <f>M63*C64</f>
        <v>3949.0000000000005</v>
      </c>
      <c r="N64" s="729">
        <f>N63*C64</f>
        <v>2057</v>
      </c>
    </row>
    <row r="65" spans="1:14" ht="18.600000000000001" hidden="1" customHeight="1" x14ac:dyDescent="0.2">
      <c r="A65" s="582"/>
      <c r="B65" s="549"/>
      <c r="C65" s="836"/>
      <c r="D65" s="728">
        <v>4150</v>
      </c>
      <c r="E65" s="555">
        <v>5800</v>
      </c>
      <c r="F65" s="820">
        <v>2290</v>
      </c>
      <c r="G65" s="757">
        <v>3380</v>
      </c>
      <c r="H65" s="824">
        <v>1840</v>
      </c>
      <c r="I65" s="728">
        <v>3670</v>
      </c>
      <c r="J65" s="820">
        <v>1940</v>
      </c>
      <c r="K65" s="757">
        <v>3700</v>
      </c>
      <c r="L65" s="824">
        <v>1970</v>
      </c>
      <c r="M65" s="728">
        <v>3950</v>
      </c>
      <c r="N65" s="820">
        <v>2060</v>
      </c>
    </row>
    <row r="66" spans="1:14" ht="71.25" hidden="1" customHeight="1" thickBot="1" x14ac:dyDescent="0.25">
      <c r="A66" s="772" t="s">
        <v>145</v>
      </c>
      <c r="B66" s="557" t="s">
        <v>170</v>
      </c>
      <c r="C66" s="835">
        <v>2</v>
      </c>
      <c r="D66" s="798">
        <v>4150</v>
      </c>
      <c r="E66" s="747">
        <v>5800</v>
      </c>
      <c r="F66" s="748">
        <v>2290</v>
      </c>
      <c r="G66" s="798">
        <v>3380</v>
      </c>
      <c r="H66" s="747">
        <v>1840</v>
      </c>
      <c r="I66" s="748">
        <v>3670</v>
      </c>
      <c r="J66" s="798">
        <v>1940</v>
      </c>
      <c r="K66" s="747">
        <v>3700</v>
      </c>
      <c r="L66" s="748">
        <v>1970</v>
      </c>
      <c r="M66" s="798">
        <v>3950</v>
      </c>
      <c r="N66" s="747">
        <v>2060</v>
      </c>
    </row>
    <row r="67" spans="1:14" ht="14.45" hidden="1" customHeight="1" thickBot="1" x14ac:dyDescent="0.25">
      <c r="A67" s="326"/>
      <c r="B67" s="549"/>
      <c r="C67" s="836"/>
      <c r="D67" s="1698">
        <v>5210</v>
      </c>
      <c r="E67" s="1699">
        <v>7300</v>
      </c>
      <c r="F67" s="1700">
        <v>2870</v>
      </c>
      <c r="G67" s="1698">
        <v>4220</v>
      </c>
      <c r="H67" s="1699">
        <v>2290</v>
      </c>
      <c r="I67" s="1700">
        <v>4590</v>
      </c>
      <c r="J67" s="1698">
        <v>2440</v>
      </c>
      <c r="K67" s="1699">
        <v>4640</v>
      </c>
      <c r="L67" s="1700">
        <v>2470</v>
      </c>
      <c r="M67" s="1698">
        <v>4960</v>
      </c>
      <c r="N67" s="1699">
        <v>2580</v>
      </c>
    </row>
    <row r="68" spans="1:14" ht="12" hidden="1" customHeight="1" x14ac:dyDescent="0.2">
      <c r="A68" s="326"/>
      <c r="B68" s="549"/>
      <c r="C68" s="1044">
        <v>1.1000000000000001</v>
      </c>
      <c r="D68" s="736">
        <f>D67*C68</f>
        <v>5731.0000000000009</v>
      </c>
      <c r="E68" s="555">
        <f>E67*C68</f>
        <v>8030.0000000000009</v>
      </c>
      <c r="F68" s="729">
        <f>F67*C68</f>
        <v>3157.0000000000005</v>
      </c>
      <c r="G68" s="720">
        <f>G67*C68</f>
        <v>4642</v>
      </c>
      <c r="H68" s="750">
        <f>H67*C68</f>
        <v>2519</v>
      </c>
      <c r="I68" s="741">
        <f>I67*C68</f>
        <v>5049</v>
      </c>
      <c r="J68" s="729">
        <f>J67*C68</f>
        <v>2684</v>
      </c>
      <c r="K68" s="720">
        <f>K67*C68</f>
        <v>5104</v>
      </c>
      <c r="L68" s="750">
        <f>L67*C68</f>
        <v>2717</v>
      </c>
      <c r="M68" s="741">
        <f>M67*C68</f>
        <v>5456</v>
      </c>
      <c r="N68" s="729">
        <f>N67*C68</f>
        <v>2838.0000000000005</v>
      </c>
    </row>
    <row r="69" spans="1:14" ht="15" hidden="1" customHeight="1" x14ac:dyDescent="0.2">
      <c r="A69" s="582"/>
      <c r="B69" s="549"/>
      <c r="C69" s="836"/>
      <c r="D69" s="728">
        <v>5700</v>
      </c>
      <c r="E69" s="555">
        <v>8000</v>
      </c>
      <c r="F69" s="820">
        <v>3160</v>
      </c>
      <c r="G69" s="757">
        <v>4640</v>
      </c>
      <c r="H69" s="824">
        <v>2520</v>
      </c>
      <c r="I69" s="728">
        <v>5050</v>
      </c>
      <c r="J69" s="820">
        <v>2680</v>
      </c>
      <c r="K69" s="757">
        <v>5100</v>
      </c>
      <c r="L69" s="824">
        <v>2700</v>
      </c>
      <c r="M69" s="728">
        <v>5500</v>
      </c>
      <c r="N69" s="820">
        <v>2840</v>
      </c>
    </row>
    <row r="70" spans="1:14" ht="55.15" hidden="1" customHeight="1" thickBot="1" x14ac:dyDescent="0.25">
      <c r="A70" s="810" t="s">
        <v>146</v>
      </c>
      <c r="B70" s="811" t="s">
        <v>171</v>
      </c>
      <c r="C70" s="837">
        <v>2</v>
      </c>
      <c r="D70" s="798">
        <v>5700</v>
      </c>
      <c r="E70" s="747">
        <v>8000</v>
      </c>
      <c r="F70" s="748">
        <v>3160</v>
      </c>
      <c r="G70" s="798">
        <v>4640</v>
      </c>
      <c r="H70" s="747">
        <v>2520</v>
      </c>
      <c r="I70" s="748">
        <v>5050</v>
      </c>
      <c r="J70" s="798">
        <v>2680</v>
      </c>
      <c r="K70" s="747">
        <v>5100</v>
      </c>
      <c r="L70" s="748">
        <v>2700</v>
      </c>
      <c r="M70" s="798">
        <v>5500</v>
      </c>
      <c r="N70" s="747">
        <v>2840</v>
      </c>
    </row>
    <row r="71" spans="1:14" ht="34.9" customHeight="1" x14ac:dyDescent="0.25">
      <c r="A71" s="1869" t="s">
        <v>93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1717"/>
      <c r="N71" s="1717"/>
    </row>
    <row r="72" spans="1:14" ht="19.899999999999999" customHeight="1" x14ac:dyDescent="0.25">
      <c r="A72" s="16" t="s">
        <v>12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9.899999999999999" customHeight="1" x14ac:dyDescent="0.25">
      <c r="A73" s="1807" t="s">
        <v>81</v>
      </c>
      <c r="B73" s="1807"/>
      <c r="C73" s="1807"/>
      <c r="D73" s="1807"/>
      <c r="E73" s="1807"/>
      <c r="F73" s="1807"/>
      <c r="G73" s="1807"/>
      <c r="H73" s="1807"/>
      <c r="I73" s="1807"/>
      <c r="J73" s="1807"/>
      <c r="K73" s="1807"/>
      <c r="L73" s="1807"/>
      <c r="M73" s="1716"/>
      <c r="N73" s="1716"/>
    </row>
    <row r="74" spans="1:14" ht="17.45" customHeight="1" x14ac:dyDescent="0.25">
      <c r="A74" s="1716" t="s">
        <v>36</v>
      </c>
      <c r="B74" s="1716"/>
      <c r="C74" s="1716"/>
      <c r="D74" s="1716"/>
      <c r="E74" s="1716"/>
      <c r="F74" s="1716"/>
      <c r="G74" s="1716"/>
      <c r="H74" s="1716"/>
      <c r="I74" s="1716"/>
      <c r="J74" s="1716"/>
      <c r="K74" s="1716"/>
      <c r="L74" s="1716"/>
      <c r="M74" s="1716"/>
      <c r="N74" s="1716"/>
    </row>
    <row r="75" spans="1:14" ht="20.45" customHeight="1" x14ac:dyDescent="0.25">
      <c r="A75" s="16" t="s">
        <v>10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9.149999999999999" customHeight="1" x14ac:dyDescent="0.25">
      <c r="A76" s="16" t="s">
        <v>11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8.600000000000001" customHeight="1" x14ac:dyDescent="0.25">
      <c r="A77" s="16" t="s">
        <v>49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21" customHeight="1" x14ac:dyDescent="0.25">
      <c r="A78" s="1808" t="s">
        <v>83</v>
      </c>
      <c r="B78" s="1807"/>
      <c r="C78" s="1807"/>
      <c r="D78" s="1807"/>
      <c r="E78" s="1807"/>
      <c r="F78" s="1807"/>
      <c r="G78" s="1807"/>
      <c r="H78" s="1807"/>
      <c r="I78" s="1807"/>
      <c r="J78" s="1807"/>
      <c r="K78" s="1807"/>
      <c r="L78" s="1807"/>
      <c r="M78" s="1716"/>
      <c r="N78" s="1716"/>
    </row>
    <row r="79" spans="1:14" ht="26.45" customHeight="1" x14ac:dyDescent="0.2">
      <c r="A79" s="1880" t="s">
        <v>37</v>
      </c>
      <c r="B79" s="1880"/>
      <c r="C79" s="1880"/>
      <c r="D79" s="1880"/>
      <c r="E79" s="1880"/>
      <c r="F79" s="1880"/>
      <c r="G79" s="1880"/>
      <c r="H79" s="1880"/>
      <c r="I79" s="1880"/>
      <c r="J79" s="1880"/>
      <c r="K79" s="1880"/>
      <c r="L79" s="1880"/>
      <c r="M79" s="1721"/>
      <c r="N79" s="1721"/>
    </row>
    <row r="80" spans="1:14" ht="33.75" customHeight="1" x14ac:dyDescent="0.25">
      <c r="A80" s="1709"/>
      <c r="B80" s="1855" t="s">
        <v>131</v>
      </c>
      <c r="C80" s="1855"/>
      <c r="D80" s="1855"/>
      <c r="E80" s="1855"/>
      <c r="F80" s="1855"/>
      <c r="G80" s="1855"/>
      <c r="H80" s="1855"/>
      <c r="I80" s="1855"/>
      <c r="J80" s="1855"/>
      <c r="K80" s="1855"/>
      <c r="L80" s="1855"/>
      <c r="M80" s="1709"/>
      <c r="N80" s="1709"/>
    </row>
    <row r="81" spans="1:14" ht="15.75" customHeight="1" x14ac:dyDescent="0.25">
      <c r="A81" s="1709"/>
      <c r="B81" s="1855" t="s">
        <v>176</v>
      </c>
      <c r="C81" s="1855"/>
      <c r="D81" s="1855"/>
      <c r="E81" s="1855"/>
      <c r="F81" s="1855"/>
      <c r="G81" s="1855"/>
      <c r="H81" s="1855"/>
      <c r="I81" s="1855"/>
      <c r="J81" s="1855"/>
      <c r="K81" s="1855"/>
      <c r="L81" s="1855"/>
      <c r="M81" s="1709"/>
      <c r="N81" s="1709"/>
    </row>
    <row r="82" spans="1:14" ht="32.25" customHeight="1" x14ac:dyDescent="0.25">
      <c r="A82" s="1709"/>
      <c r="B82" s="1855" t="s">
        <v>183</v>
      </c>
      <c r="C82" s="1855"/>
      <c r="D82" s="1855"/>
      <c r="E82" s="1855"/>
      <c r="F82" s="1855"/>
      <c r="G82" s="1855"/>
      <c r="H82" s="1855"/>
      <c r="I82" s="1855"/>
      <c r="J82" s="1855"/>
      <c r="K82" s="1855"/>
      <c r="L82" s="1855"/>
      <c r="M82" s="1709"/>
      <c r="N82" s="1709"/>
    </row>
    <row r="83" spans="1:14" ht="32.25" customHeight="1" x14ac:dyDescent="0.25">
      <c r="A83" s="1709"/>
      <c r="B83" s="1855" t="s">
        <v>184</v>
      </c>
      <c r="C83" s="1855"/>
      <c r="D83" s="1855"/>
      <c r="E83" s="1855"/>
      <c r="F83" s="1855"/>
      <c r="G83" s="1855"/>
      <c r="H83" s="1855"/>
      <c r="I83" s="1855"/>
      <c r="J83" s="1855"/>
      <c r="K83" s="1855"/>
      <c r="L83" s="1855"/>
      <c r="M83" s="1709"/>
      <c r="N83" s="1709"/>
    </row>
    <row r="84" spans="1:14" ht="32.25" customHeight="1" x14ac:dyDescent="0.25">
      <c r="A84" s="1709"/>
      <c r="B84" s="1855" t="s">
        <v>185</v>
      </c>
      <c r="C84" s="1855"/>
      <c r="D84" s="1855"/>
      <c r="E84" s="1855"/>
      <c r="F84" s="1855"/>
      <c r="G84" s="1855"/>
      <c r="H84" s="1855"/>
      <c r="I84" s="1855"/>
      <c r="J84" s="1855"/>
      <c r="K84" s="1855"/>
      <c r="L84" s="1855"/>
      <c r="M84" s="1709"/>
      <c r="N84" s="1709"/>
    </row>
    <row r="85" spans="1:14" ht="32.25" customHeight="1" x14ac:dyDescent="0.25">
      <c r="A85" s="1709"/>
      <c r="B85" s="1855" t="s">
        <v>186</v>
      </c>
      <c r="C85" s="1855"/>
      <c r="D85" s="1855"/>
      <c r="E85" s="1855"/>
      <c r="F85" s="1855"/>
      <c r="G85" s="1855"/>
      <c r="H85" s="1855"/>
      <c r="I85" s="1855"/>
      <c r="J85" s="1855"/>
      <c r="K85" s="1855"/>
      <c r="L85" s="1855"/>
      <c r="M85" s="1709"/>
      <c r="N85" s="1709"/>
    </row>
    <row r="86" spans="1:14" ht="22.5" customHeight="1" x14ac:dyDescent="0.25">
      <c r="A86" s="1832" t="s">
        <v>2</v>
      </c>
      <c r="B86" s="1832"/>
      <c r="C86" s="1832"/>
      <c r="D86" s="1832"/>
      <c r="E86" s="1832"/>
      <c r="F86" s="1832"/>
      <c r="G86" s="1832"/>
      <c r="H86" s="1832"/>
      <c r="I86" s="1832"/>
      <c r="J86" s="1832"/>
      <c r="K86" s="1832"/>
      <c r="L86" s="1832"/>
      <c r="M86" s="1712"/>
      <c r="N86" s="1712"/>
    </row>
    <row r="87" spans="1:14" ht="30.75" customHeight="1" x14ac:dyDescent="0.25">
      <c r="A87" s="1841" t="s">
        <v>187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1710"/>
      <c r="N87" s="1710"/>
    </row>
    <row r="88" spans="1:14" ht="18" customHeight="1" x14ac:dyDescent="0.25">
      <c r="A88" s="1841" t="s">
        <v>178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1710"/>
      <c r="N88" s="1710"/>
    </row>
    <row r="89" spans="1:14" ht="61.9" customHeight="1" x14ac:dyDescent="0.25">
      <c r="A89" s="1841" t="s">
        <v>188</v>
      </c>
      <c r="B89" s="1841"/>
      <c r="C89" s="1841"/>
      <c r="D89" s="1841"/>
      <c r="E89" s="1841"/>
      <c r="F89" s="1841"/>
      <c r="G89" s="1841"/>
      <c r="H89" s="1841"/>
      <c r="I89" s="1841"/>
      <c r="J89" s="1841"/>
      <c r="K89" s="1841"/>
      <c r="L89" s="1841"/>
      <c r="M89" s="1710"/>
      <c r="N89" s="1710"/>
    </row>
    <row r="90" spans="1:14" ht="33.6" customHeight="1" x14ac:dyDescent="0.25">
      <c r="A90" s="1841" t="s">
        <v>50</v>
      </c>
      <c r="B90" s="1841"/>
      <c r="C90" s="1841"/>
      <c r="D90" s="1841"/>
      <c r="E90" s="1841"/>
      <c r="F90" s="1841"/>
      <c r="G90" s="1841"/>
      <c r="H90" s="1841"/>
      <c r="I90" s="1841"/>
      <c r="J90" s="1841"/>
      <c r="K90" s="1841"/>
      <c r="L90" s="1841"/>
      <c r="M90" s="1710"/>
      <c r="N90" s="1710"/>
    </row>
    <row r="91" spans="1:14" ht="48" customHeight="1" x14ac:dyDescent="0.25">
      <c r="A91" s="1841" t="s">
        <v>148</v>
      </c>
      <c r="B91" s="1841"/>
      <c r="C91" s="1841"/>
      <c r="D91" s="1841"/>
      <c r="E91" s="1841"/>
      <c r="F91" s="1841"/>
      <c r="G91" s="1841"/>
      <c r="H91" s="1841"/>
      <c r="I91" s="1841"/>
      <c r="J91" s="1841"/>
      <c r="K91" s="1841"/>
      <c r="L91" s="1841"/>
      <c r="M91" s="1710"/>
      <c r="N91" s="1710"/>
    </row>
    <row r="92" spans="1:14" ht="53.25" customHeight="1" x14ac:dyDescent="0.25">
      <c r="A92" s="1881" t="s">
        <v>196</v>
      </c>
      <c r="B92" s="1881"/>
      <c r="C92" s="1881"/>
      <c r="D92" s="1881"/>
      <c r="E92" s="1881"/>
      <c r="F92" s="1881"/>
      <c r="G92" s="1881"/>
      <c r="H92" s="1881"/>
      <c r="I92" s="1881"/>
      <c r="J92" s="1881"/>
      <c r="K92" s="1881"/>
      <c r="L92" s="1881"/>
      <c r="M92" s="1719"/>
      <c r="N92" s="1719"/>
    </row>
    <row r="93" spans="1:14" ht="35.450000000000003" customHeight="1" x14ac:dyDescent="0.25">
      <c r="A93" s="1841" t="s">
        <v>53</v>
      </c>
      <c r="B93" s="1841"/>
      <c r="C93" s="1841"/>
      <c r="D93" s="1841"/>
      <c r="E93" s="1841"/>
      <c r="F93" s="1841"/>
      <c r="G93" s="1841"/>
      <c r="H93" s="1841"/>
      <c r="I93" s="1841"/>
      <c r="J93" s="1841"/>
      <c r="K93" s="1841"/>
      <c r="L93" s="1841"/>
      <c r="M93" s="1710"/>
      <c r="N93" s="1710"/>
    </row>
    <row r="94" spans="1:14" ht="35.450000000000003" customHeight="1" x14ac:dyDescent="0.25">
      <c r="A94" s="1841" t="s">
        <v>96</v>
      </c>
      <c r="B94" s="1841"/>
      <c r="C94" s="1841"/>
      <c r="D94" s="1841"/>
      <c r="E94" s="1841"/>
      <c r="F94" s="1841"/>
      <c r="G94" s="1841"/>
      <c r="H94" s="1841"/>
      <c r="I94" s="1841"/>
      <c r="J94" s="1841"/>
      <c r="K94" s="1841"/>
      <c r="L94" s="1841"/>
      <c r="M94" s="1710"/>
      <c r="N94" s="1710"/>
    </row>
    <row r="95" spans="1:14" ht="22.15" customHeight="1" x14ac:dyDescent="0.25">
      <c r="A95" s="1841" t="s">
        <v>39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1710"/>
      <c r="N95" s="1710"/>
    </row>
    <row r="96" spans="1:14" ht="18.600000000000001" customHeight="1" x14ac:dyDescent="0.25">
      <c r="A96" s="1882" t="s">
        <v>18</v>
      </c>
      <c r="B96" s="1882"/>
      <c r="C96" s="1882"/>
      <c r="D96" s="1883"/>
      <c r="E96" s="1883"/>
      <c r="F96" s="1883"/>
      <c r="G96" s="1883"/>
      <c r="H96" s="1883"/>
      <c r="I96" s="1883"/>
      <c r="J96" s="1883"/>
      <c r="K96" s="1883"/>
      <c r="L96" s="1883"/>
      <c r="M96" s="1720"/>
      <c r="N96" s="1720"/>
    </row>
    <row r="97" spans="1:14" ht="18.600000000000001" customHeight="1" x14ac:dyDescent="0.25">
      <c r="A97" s="1883" t="s">
        <v>19</v>
      </c>
      <c r="B97" s="1883"/>
      <c r="C97" s="1883"/>
      <c r="D97" s="1883"/>
      <c r="E97" s="1883"/>
      <c r="F97" s="1883"/>
      <c r="G97" s="1883"/>
      <c r="H97" s="1883"/>
      <c r="I97" s="1883"/>
      <c r="J97" s="1883"/>
      <c r="K97" s="1883"/>
      <c r="L97" s="1883"/>
      <c r="M97" s="1720"/>
      <c r="N97" s="1720"/>
    </row>
    <row r="98" spans="1:14" ht="18.75" customHeight="1" x14ac:dyDescent="0.25">
      <c r="A98" s="1841" t="s">
        <v>97</v>
      </c>
      <c r="B98" s="1841"/>
      <c r="C98" s="1841"/>
      <c r="D98" s="1841"/>
      <c r="E98" s="1841"/>
      <c r="F98" s="1841"/>
      <c r="G98" s="1841"/>
      <c r="H98" s="1841"/>
      <c r="I98" s="1841"/>
      <c r="J98" s="1841"/>
      <c r="K98" s="1841"/>
      <c r="L98" s="1841"/>
      <c r="M98" s="1710"/>
      <c r="N98" s="1710"/>
    </row>
    <row r="99" spans="1:14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15"/>
      <c r="L99" s="15"/>
      <c r="M99" s="5"/>
      <c r="N99" s="5"/>
    </row>
    <row r="100" spans="1:14" ht="15.75" x14ac:dyDescent="0.25">
      <c r="A100" s="8"/>
      <c r="B100" s="8" t="s">
        <v>42</v>
      </c>
      <c r="C100" s="8"/>
      <c r="D100" s="7"/>
      <c r="E100" s="7"/>
      <c r="F100" s="7"/>
      <c r="G100" s="7"/>
      <c r="H100" s="7"/>
      <c r="I100" s="7"/>
      <c r="J100" s="7"/>
      <c r="K100" s="5"/>
      <c r="L100" s="5"/>
      <c r="M100" s="5"/>
      <c r="N100" s="5"/>
    </row>
    <row r="101" spans="1:14" ht="15.75" x14ac:dyDescent="0.25">
      <c r="A101" s="8"/>
      <c r="B101" s="8" t="s">
        <v>43</v>
      </c>
      <c r="C101" s="8"/>
      <c r="D101" s="7"/>
      <c r="E101" s="7"/>
      <c r="F101" s="7"/>
      <c r="G101" s="7"/>
      <c r="H101" s="7"/>
      <c r="I101" s="7"/>
      <c r="J101" s="7"/>
      <c r="K101" s="5"/>
      <c r="L101" s="5"/>
      <c r="M101" s="5"/>
      <c r="N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</sheetData>
  <mergeCells count="43">
    <mergeCell ref="A98:L98"/>
    <mergeCell ref="B81:L81"/>
    <mergeCell ref="A94:L94"/>
    <mergeCell ref="A95:L95"/>
    <mergeCell ref="A96:L96"/>
    <mergeCell ref="A97:L97"/>
    <mergeCell ref="A12:N12"/>
    <mergeCell ref="A43:L43"/>
    <mergeCell ref="A79:L79"/>
    <mergeCell ref="B80:L80"/>
    <mergeCell ref="A93:L93"/>
    <mergeCell ref="B82:L82"/>
    <mergeCell ref="B83:L83"/>
    <mergeCell ref="B84:L84"/>
    <mergeCell ref="B85:L85"/>
    <mergeCell ref="A86:L86"/>
    <mergeCell ref="A87:L87"/>
    <mergeCell ref="A88:L88"/>
    <mergeCell ref="A89:L89"/>
    <mergeCell ref="A90:L90"/>
    <mergeCell ref="A91:L91"/>
    <mergeCell ref="A92:L92"/>
    <mergeCell ref="G9:H9"/>
    <mergeCell ref="I9:J9"/>
    <mergeCell ref="K9:L9"/>
    <mergeCell ref="M9:N9"/>
    <mergeCell ref="A11:N11"/>
    <mergeCell ref="A71:L71"/>
    <mergeCell ref="A73:L73"/>
    <mergeCell ref="A78:L78"/>
    <mergeCell ref="A2:N2"/>
    <mergeCell ref="A3:N3"/>
    <mergeCell ref="A4:N4"/>
    <mergeCell ref="D7:F7"/>
    <mergeCell ref="G7:H7"/>
    <mergeCell ref="I7:J7"/>
    <mergeCell ref="K7:L7"/>
    <mergeCell ref="M7:N7"/>
    <mergeCell ref="A53:N53"/>
    <mergeCell ref="A9:A10"/>
    <mergeCell ref="B9:B10"/>
    <mergeCell ref="C9:C10"/>
    <mergeCell ref="D9:F9"/>
  </mergeCells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opLeftCell="A10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207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233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1847" t="s">
        <v>20</v>
      </c>
      <c r="B13" s="1847" t="s">
        <v>21</v>
      </c>
      <c r="C13" s="1969" t="s">
        <v>22</v>
      </c>
      <c r="D13" s="1787" t="s">
        <v>52</v>
      </c>
      <c r="E13" s="1788"/>
      <c r="F13" s="1789"/>
      <c r="G13" s="1790" t="s">
        <v>84</v>
      </c>
      <c r="H13" s="1790"/>
      <c r="I13" s="1791" t="s">
        <v>162</v>
      </c>
      <c r="J13" s="1792"/>
      <c r="K13" s="1790" t="s">
        <v>163</v>
      </c>
      <c r="L13" s="1792"/>
      <c r="M13" s="1791" t="s">
        <v>180</v>
      </c>
      <c r="N13" s="1792"/>
    </row>
    <row r="14" spans="1:14" ht="101.25" customHeight="1" thickBot="1" x14ac:dyDescent="0.25">
      <c r="A14" s="1848"/>
      <c r="B14" s="1848"/>
      <c r="C14" s="1970"/>
      <c r="D14" s="22" t="s">
        <v>27</v>
      </c>
      <c r="E14" s="23" t="s">
        <v>26</v>
      </c>
      <c r="F14" s="24" t="s">
        <v>181</v>
      </c>
      <c r="G14" s="333" t="s">
        <v>23</v>
      </c>
      <c r="H14" s="1095" t="s">
        <v>164</v>
      </c>
      <c r="I14" s="22" t="s">
        <v>23</v>
      </c>
      <c r="J14" s="24" t="s">
        <v>164</v>
      </c>
      <c r="K14" s="333" t="s">
        <v>23</v>
      </c>
      <c r="L14" s="24" t="s">
        <v>164</v>
      </c>
      <c r="M14" s="22" t="s">
        <v>23</v>
      </c>
      <c r="N14" s="24" t="s">
        <v>164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2"/>
      <c r="K17" s="1972"/>
      <c r="L17" s="1972"/>
      <c r="M17" s="1972"/>
      <c r="N17" s="1973"/>
    </row>
    <row r="18" spans="1:14" ht="58.15" customHeight="1" thickBot="1" x14ac:dyDescent="0.25">
      <c r="A18" s="524" t="s">
        <v>78</v>
      </c>
      <c r="B18" s="858" t="s">
        <v>87</v>
      </c>
      <c r="C18" s="401">
        <v>2</v>
      </c>
      <c r="D18" s="406">
        <v>2230</v>
      </c>
      <c r="E18" s="354">
        <v>3010</v>
      </c>
      <c r="F18" s="360">
        <v>1580</v>
      </c>
      <c r="G18" s="404">
        <v>1780</v>
      </c>
      <c r="H18" s="402">
        <v>1220</v>
      </c>
      <c r="I18" s="406">
        <v>2000</v>
      </c>
      <c r="J18" s="355">
        <v>1350</v>
      </c>
      <c r="K18" s="404">
        <v>2030</v>
      </c>
      <c r="L18" s="859">
        <v>1380</v>
      </c>
      <c r="M18" s="584">
        <v>2060</v>
      </c>
      <c r="N18" s="355">
        <v>1510</v>
      </c>
    </row>
    <row r="19" spans="1:14" ht="55.9" customHeight="1" thickBot="1" x14ac:dyDescent="0.25">
      <c r="A19" s="524" t="s">
        <v>44</v>
      </c>
      <c r="B19" s="223" t="s">
        <v>88</v>
      </c>
      <c r="C19" s="401">
        <v>2</v>
      </c>
      <c r="D19" s="406">
        <v>2440</v>
      </c>
      <c r="E19" s="354">
        <v>3290</v>
      </c>
      <c r="F19" s="360">
        <v>1580</v>
      </c>
      <c r="G19" s="404">
        <v>1950</v>
      </c>
      <c r="H19" s="402">
        <v>1220</v>
      </c>
      <c r="I19" s="406">
        <v>2190</v>
      </c>
      <c r="J19" s="355">
        <v>1350</v>
      </c>
      <c r="K19" s="404">
        <v>2220</v>
      </c>
      <c r="L19" s="859">
        <v>1380</v>
      </c>
      <c r="M19" s="584">
        <v>2300</v>
      </c>
      <c r="N19" s="355">
        <v>1510</v>
      </c>
    </row>
    <row r="20" spans="1:14" ht="56.45" customHeight="1" thickBot="1" x14ac:dyDescent="0.25">
      <c r="A20" s="524" t="s">
        <v>28</v>
      </c>
      <c r="B20" s="223" t="s">
        <v>59</v>
      </c>
      <c r="C20" s="401">
        <v>1</v>
      </c>
      <c r="D20" s="406"/>
      <c r="E20" s="354">
        <v>2730</v>
      </c>
      <c r="F20" s="360">
        <v>1580</v>
      </c>
      <c r="G20" s="404"/>
      <c r="H20" s="402">
        <v>1220</v>
      </c>
      <c r="I20" s="406"/>
      <c r="J20" s="355">
        <v>1350</v>
      </c>
      <c r="K20" s="404"/>
      <c r="L20" s="859">
        <v>1380</v>
      </c>
      <c r="M20" s="865"/>
      <c r="N20" s="355">
        <v>1510</v>
      </c>
    </row>
    <row r="21" spans="1:14" ht="44.45" customHeight="1" thickBot="1" x14ac:dyDescent="0.25">
      <c r="A21" s="524" t="s">
        <v>29</v>
      </c>
      <c r="B21" s="223" t="s">
        <v>60</v>
      </c>
      <c r="C21" s="401">
        <v>1</v>
      </c>
      <c r="D21" s="867"/>
      <c r="E21" s="354">
        <v>2980</v>
      </c>
      <c r="F21" s="360">
        <v>1580</v>
      </c>
      <c r="G21" s="404"/>
      <c r="H21" s="402">
        <v>1220</v>
      </c>
      <c r="I21" s="406"/>
      <c r="J21" s="355">
        <v>1350</v>
      </c>
      <c r="K21" s="404"/>
      <c r="L21" s="859">
        <v>1380</v>
      </c>
      <c r="M21" s="865"/>
      <c r="N21" s="355">
        <v>1510</v>
      </c>
    </row>
    <row r="22" spans="1:14" ht="63.75" customHeight="1" thickBot="1" x14ac:dyDescent="0.25">
      <c r="A22" s="1072" t="s">
        <v>133</v>
      </c>
      <c r="B22" s="585" t="s">
        <v>134</v>
      </c>
      <c r="C22" s="859">
        <v>1</v>
      </c>
      <c r="D22" s="407"/>
      <c r="E22" s="361">
        <v>3300</v>
      </c>
      <c r="F22" s="360">
        <v>1580</v>
      </c>
      <c r="G22" s="409"/>
      <c r="H22" s="402">
        <v>1220</v>
      </c>
      <c r="I22" s="406"/>
      <c r="J22" s="355">
        <v>1350</v>
      </c>
      <c r="K22" s="404"/>
      <c r="L22" s="859">
        <v>1380</v>
      </c>
      <c r="M22" s="865"/>
      <c r="N22" s="355">
        <v>1510</v>
      </c>
    </row>
    <row r="23" spans="1:14" ht="93.75" customHeight="1" thickBot="1" x14ac:dyDescent="0.25">
      <c r="A23" s="524" t="s">
        <v>202</v>
      </c>
      <c r="B23" s="585" t="s">
        <v>61</v>
      </c>
      <c r="C23" s="402">
        <v>1</v>
      </c>
      <c r="D23" s="406"/>
      <c r="E23" s="354">
        <v>2440</v>
      </c>
      <c r="F23" s="360"/>
      <c r="G23" s="404"/>
      <c r="H23" s="402"/>
      <c r="I23" s="406"/>
      <c r="J23" s="355"/>
      <c r="K23" s="404"/>
      <c r="L23" s="859"/>
      <c r="M23" s="584"/>
      <c r="N23" s="355"/>
    </row>
    <row r="24" spans="1:14" ht="21" customHeight="1" thickBot="1" x14ac:dyDescent="0.3">
      <c r="A24" s="1889" t="s">
        <v>54</v>
      </c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1"/>
      <c r="M24" s="696"/>
      <c r="N24" s="697"/>
    </row>
    <row r="25" spans="1:14" ht="66.599999999999994" customHeight="1" thickBot="1" x14ac:dyDescent="0.3">
      <c r="A25" s="524" t="s">
        <v>79</v>
      </c>
      <c r="B25" s="223" t="s">
        <v>166</v>
      </c>
      <c r="C25" s="871">
        <v>2</v>
      </c>
      <c r="D25" s="872">
        <v>2930</v>
      </c>
      <c r="E25" s="400">
        <v>4100</v>
      </c>
      <c r="F25" s="360">
        <v>1580</v>
      </c>
      <c r="G25" s="404">
        <v>2340</v>
      </c>
      <c r="H25" s="402">
        <v>1220</v>
      </c>
      <c r="I25" s="872">
        <v>2610</v>
      </c>
      <c r="J25" s="355">
        <v>1350</v>
      </c>
      <c r="K25" s="410">
        <v>2650</v>
      </c>
      <c r="L25" s="859">
        <v>1380</v>
      </c>
      <c r="M25" s="584">
        <v>2730</v>
      </c>
      <c r="N25" s="355">
        <v>1510</v>
      </c>
    </row>
    <row r="26" spans="1:14" ht="64.150000000000006" customHeight="1" thickBot="1" x14ac:dyDescent="0.25">
      <c r="A26" s="524" t="s">
        <v>137</v>
      </c>
      <c r="B26" s="585" t="s">
        <v>172</v>
      </c>
      <c r="C26" s="874">
        <v>2</v>
      </c>
      <c r="D26" s="872">
        <v>3110</v>
      </c>
      <c r="E26" s="400">
        <v>4350</v>
      </c>
      <c r="F26" s="360">
        <v>1580</v>
      </c>
      <c r="G26" s="404">
        <v>2490</v>
      </c>
      <c r="H26" s="402">
        <v>1220</v>
      </c>
      <c r="I26" s="872">
        <v>2780</v>
      </c>
      <c r="J26" s="355">
        <v>1350</v>
      </c>
      <c r="K26" s="410">
        <v>2820</v>
      </c>
      <c r="L26" s="859">
        <v>1380</v>
      </c>
      <c r="M26" s="584">
        <v>2910</v>
      </c>
      <c r="N26" s="355">
        <v>1510</v>
      </c>
    </row>
    <row r="27" spans="1:14" ht="21" customHeight="1" thickBot="1" x14ac:dyDescent="0.3">
      <c r="A27" s="1892" t="s">
        <v>80</v>
      </c>
      <c r="B27" s="1893"/>
      <c r="C27" s="1893"/>
      <c r="D27" s="1893"/>
      <c r="E27" s="1893"/>
      <c r="F27" s="1893"/>
      <c r="G27" s="1893"/>
      <c r="H27" s="1893"/>
      <c r="I27" s="1893"/>
      <c r="J27" s="1893"/>
      <c r="K27" s="1893"/>
      <c r="L27" s="1893"/>
      <c r="M27" s="1893"/>
      <c r="N27" s="1894"/>
    </row>
    <row r="28" spans="1:14" ht="67.5" customHeight="1" thickBot="1" x14ac:dyDescent="0.25">
      <c r="A28" s="876" t="s">
        <v>24</v>
      </c>
      <c r="B28" s="585" t="s">
        <v>173</v>
      </c>
      <c r="C28" s="408">
        <v>2</v>
      </c>
      <c r="D28" s="406">
        <v>4030</v>
      </c>
      <c r="E28" s="354">
        <v>5640</v>
      </c>
      <c r="F28" s="360">
        <v>2220</v>
      </c>
      <c r="G28" s="404">
        <v>3230</v>
      </c>
      <c r="H28" s="402">
        <v>1380</v>
      </c>
      <c r="I28" s="406">
        <v>3580</v>
      </c>
      <c r="J28" s="360">
        <v>1520</v>
      </c>
      <c r="K28" s="404">
        <v>3630</v>
      </c>
      <c r="L28" s="402">
        <v>1550</v>
      </c>
      <c r="M28" s="581">
        <v>3780</v>
      </c>
      <c r="N28" s="1073">
        <v>1540</v>
      </c>
    </row>
    <row r="29" spans="1:14" ht="65.25" customHeight="1" thickBot="1" x14ac:dyDescent="0.25">
      <c r="A29" s="877" t="s">
        <v>14</v>
      </c>
      <c r="B29" s="585" t="s">
        <v>174</v>
      </c>
      <c r="C29" s="408">
        <v>2</v>
      </c>
      <c r="D29" s="406">
        <v>4420</v>
      </c>
      <c r="E29" s="354">
        <v>6190</v>
      </c>
      <c r="F29" s="360">
        <v>2430</v>
      </c>
      <c r="G29" s="404">
        <v>3550</v>
      </c>
      <c r="H29" s="402">
        <v>1560</v>
      </c>
      <c r="I29" s="406">
        <v>3920</v>
      </c>
      <c r="J29" s="360">
        <v>1700</v>
      </c>
      <c r="K29" s="404">
        <v>3980</v>
      </c>
      <c r="L29" s="402">
        <v>1730</v>
      </c>
      <c r="M29" s="581">
        <v>4150</v>
      </c>
      <c r="N29" s="1073">
        <v>1730</v>
      </c>
    </row>
    <row r="30" spans="1:14" ht="66.75" customHeight="1" thickBot="1" x14ac:dyDescent="0.25">
      <c r="A30" s="879" t="s">
        <v>145</v>
      </c>
      <c r="B30" s="585" t="s">
        <v>175</v>
      </c>
      <c r="C30" s="880">
        <v>2</v>
      </c>
      <c r="D30" s="407">
        <v>4760</v>
      </c>
      <c r="E30" s="361">
        <v>6660</v>
      </c>
      <c r="F30" s="362">
        <v>2620</v>
      </c>
      <c r="G30" s="405">
        <v>3830</v>
      </c>
      <c r="H30" s="403">
        <v>1710</v>
      </c>
      <c r="I30" s="407">
        <v>4230</v>
      </c>
      <c r="J30" s="362">
        <v>1870</v>
      </c>
      <c r="K30" s="405">
        <v>4280</v>
      </c>
      <c r="L30" s="403">
        <v>1900</v>
      </c>
      <c r="M30" s="581">
        <v>4480</v>
      </c>
      <c r="N30" s="1073">
        <v>1890</v>
      </c>
    </row>
    <row r="31" spans="1:14" ht="66" customHeight="1" thickBot="1" x14ac:dyDescent="0.25">
      <c r="A31" s="879" t="s">
        <v>146</v>
      </c>
      <c r="B31" s="585" t="s">
        <v>175</v>
      </c>
      <c r="C31" s="880">
        <v>2</v>
      </c>
      <c r="D31" s="407">
        <v>6920</v>
      </c>
      <c r="E31" s="361">
        <v>9690</v>
      </c>
      <c r="F31" s="362">
        <v>3810</v>
      </c>
      <c r="G31" s="405">
        <v>5570</v>
      </c>
      <c r="H31" s="403">
        <v>2660</v>
      </c>
      <c r="I31" s="407">
        <v>6120</v>
      </c>
      <c r="J31" s="362">
        <v>2870</v>
      </c>
      <c r="K31" s="405">
        <v>6200</v>
      </c>
      <c r="L31" s="403">
        <v>2910</v>
      </c>
      <c r="M31" s="587">
        <v>6520</v>
      </c>
      <c r="N31" s="881">
        <v>2940</v>
      </c>
    </row>
    <row r="32" spans="1:14" ht="23.25" customHeight="1" x14ac:dyDescent="0.3">
      <c r="A32" s="219" t="s">
        <v>82</v>
      </c>
      <c r="B32" s="220"/>
      <c r="C32" s="220"/>
      <c r="D32" s="220"/>
      <c r="E32" s="22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9.899999999999999" customHeight="1" x14ac:dyDescent="0.25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45" customHeight="1" x14ac:dyDescent="0.25">
      <c r="A34" s="1807" t="s">
        <v>81</v>
      </c>
      <c r="B34" s="1807"/>
      <c r="C34" s="1807"/>
      <c r="D34" s="1807"/>
      <c r="E34" s="1807"/>
      <c r="F34" s="1807"/>
      <c r="G34" s="1807"/>
      <c r="H34" s="1807"/>
      <c r="I34" s="1807"/>
      <c r="J34" s="1807"/>
      <c r="K34" s="1807"/>
      <c r="L34" s="1807"/>
      <c r="M34" s="27"/>
      <c r="N34" s="27"/>
    </row>
    <row r="35" spans="1:14" ht="23.2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.7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1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45" customHeight="1" x14ac:dyDescent="0.2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9.5" customHeight="1" x14ac:dyDescent="0.25">
      <c r="A39" s="1808" t="s">
        <v>83</v>
      </c>
      <c r="B39" s="1807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27"/>
      <c r="N39" s="27"/>
    </row>
    <row r="40" spans="1:14" ht="33" customHeight="1" x14ac:dyDescent="0.25">
      <c r="A40" s="1832" t="s">
        <v>55</v>
      </c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</row>
    <row r="41" spans="1:14" ht="19.5" customHeight="1" thickBot="1" x14ac:dyDescent="0.3">
      <c r="A41" s="1841" t="s">
        <v>50</v>
      </c>
      <c r="B41" s="1841"/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</row>
    <row r="42" spans="1:14" ht="47.25" customHeight="1" thickBot="1" x14ac:dyDescent="0.25">
      <c r="A42" s="1847" t="s">
        <v>20</v>
      </c>
      <c r="B42" s="1790" t="s">
        <v>21</v>
      </c>
      <c r="C42" s="1847" t="s">
        <v>22</v>
      </c>
      <c r="D42" s="1790" t="s">
        <v>52</v>
      </c>
      <c r="E42" s="1790"/>
      <c r="F42" s="1790"/>
      <c r="G42" s="1791" t="s">
        <v>84</v>
      </c>
      <c r="H42" s="1792"/>
      <c r="I42" s="1790" t="s">
        <v>162</v>
      </c>
      <c r="J42" s="1790"/>
      <c r="K42" s="1791" t="s">
        <v>163</v>
      </c>
      <c r="L42" s="1792"/>
      <c r="M42" s="1793" t="s">
        <v>180</v>
      </c>
      <c r="N42" s="1792"/>
    </row>
    <row r="43" spans="1:14" ht="57.6" customHeight="1" thickBot="1" x14ac:dyDescent="0.25">
      <c r="A43" s="1848"/>
      <c r="B43" s="1845"/>
      <c r="C43" s="1848"/>
      <c r="D43" s="333" t="s">
        <v>27</v>
      </c>
      <c r="E43" s="23" t="s">
        <v>26</v>
      </c>
      <c r="F43" s="1095" t="s">
        <v>129</v>
      </c>
      <c r="G43" s="22" t="s">
        <v>23</v>
      </c>
      <c r="H43" s="24" t="s">
        <v>129</v>
      </c>
      <c r="I43" s="333" t="s">
        <v>23</v>
      </c>
      <c r="J43" s="1095" t="s">
        <v>129</v>
      </c>
      <c r="K43" s="22" t="s">
        <v>23</v>
      </c>
      <c r="L43" s="24" t="s">
        <v>129</v>
      </c>
      <c r="M43" s="22" t="s">
        <v>23</v>
      </c>
      <c r="N43" s="24" t="s">
        <v>129</v>
      </c>
    </row>
    <row r="44" spans="1:14" ht="33" customHeight="1" thickBot="1" x14ac:dyDescent="0.25">
      <c r="A44" s="1827" t="s">
        <v>92</v>
      </c>
      <c r="B44" s="1828"/>
      <c r="C44" s="1828"/>
      <c r="D44" s="1828"/>
      <c r="E44" s="1828"/>
      <c r="F44" s="1828"/>
      <c r="G44" s="1828"/>
      <c r="H44" s="1828"/>
      <c r="I44" s="1828"/>
      <c r="J44" s="1828"/>
      <c r="K44" s="1828"/>
      <c r="L44" s="1828"/>
      <c r="M44" s="1828"/>
      <c r="N44" s="1829"/>
    </row>
    <row r="45" spans="1:14" ht="21" customHeight="1" thickBot="1" x14ac:dyDescent="0.25">
      <c r="A45" s="1800" t="s">
        <v>30</v>
      </c>
      <c r="B45" s="1801"/>
      <c r="C45" s="1801"/>
      <c r="D45" s="1801"/>
      <c r="E45" s="1801"/>
      <c r="F45" s="1801"/>
      <c r="G45" s="1801"/>
      <c r="H45" s="1801"/>
      <c r="I45" s="1801"/>
      <c r="J45" s="1801"/>
      <c r="K45" s="1801"/>
      <c r="L45" s="1801"/>
      <c r="M45" s="1801"/>
      <c r="N45" s="1802"/>
    </row>
    <row r="46" spans="1:14" ht="71.45" customHeight="1" x14ac:dyDescent="0.2">
      <c r="A46" s="581" t="s">
        <v>46</v>
      </c>
      <c r="B46" s="549" t="s">
        <v>89</v>
      </c>
      <c r="C46" s="574">
        <v>2</v>
      </c>
      <c r="D46" s="326">
        <v>3190</v>
      </c>
      <c r="E46" s="327">
        <v>4310</v>
      </c>
      <c r="F46" s="297">
        <v>2540</v>
      </c>
      <c r="G46" s="722">
        <v>2590</v>
      </c>
      <c r="H46" s="755">
        <v>2030</v>
      </c>
      <c r="I46" s="295">
        <v>2810</v>
      </c>
      <c r="J46" s="297">
        <v>2160</v>
      </c>
      <c r="K46" s="722">
        <v>2840</v>
      </c>
      <c r="L46" s="755">
        <v>2190</v>
      </c>
      <c r="M46" s="295">
        <v>3020</v>
      </c>
      <c r="N46" s="297">
        <v>2350</v>
      </c>
    </row>
    <row r="47" spans="1:14" ht="16.899999999999999" hidden="1" customHeight="1" thickBot="1" x14ac:dyDescent="0.25">
      <c r="A47" s="774"/>
      <c r="B47" s="549" t="s">
        <v>35</v>
      </c>
      <c r="C47" s="574"/>
      <c r="D47" s="1074">
        <v>2670</v>
      </c>
      <c r="E47" s="1048"/>
      <c r="F47" s="1075"/>
      <c r="G47" s="1076"/>
      <c r="H47" s="1077"/>
      <c r="I47" s="1074"/>
      <c r="J47" s="1075"/>
      <c r="K47" s="1076"/>
      <c r="L47" s="1077"/>
      <c r="M47" s="1074"/>
      <c r="N47" s="1078"/>
    </row>
    <row r="48" spans="1:14" ht="63" customHeight="1" x14ac:dyDescent="0.2">
      <c r="A48" s="581" t="s">
        <v>44</v>
      </c>
      <c r="B48" s="549" t="s">
        <v>88</v>
      </c>
      <c r="C48" s="574">
        <v>2</v>
      </c>
      <c r="D48" s="295">
        <v>3400</v>
      </c>
      <c r="E48" s="296">
        <v>4590</v>
      </c>
      <c r="F48" s="297">
        <v>2540</v>
      </c>
      <c r="G48" s="722">
        <v>2760</v>
      </c>
      <c r="H48" s="755">
        <v>2030</v>
      </c>
      <c r="I48" s="295">
        <v>3000</v>
      </c>
      <c r="J48" s="297">
        <v>2160</v>
      </c>
      <c r="K48" s="722">
        <v>3030</v>
      </c>
      <c r="L48" s="755">
        <v>2190</v>
      </c>
      <c r="M48" s="295">
        <v>3210</v>
      </c>
      <c r="N48" s="297">
        <v>2350</v>
      </c>
    </row>
    <row r="49" spans="1:14" ht="110.25" customHeight="1" x14ac:dyDescent="0.2">
      <c r="A49" s="775" t="s">
        <v>119</v>
      </c>
      <c r="B49" s="549" t="s">
        <v>88</v>
      </c>
      <c r="C49" s="574">
        <v>2</v>
      </c>
      <c r="D49" s="1079">
        <v>2890</v>
      </c>
      <c r="E49" s="296"/>
      <c r="F49" s="297"/>
      <c r="G49" s="722"/>
      <c r="H49" s="755"/>
      <c r="I49" s="295"/>
      <c r="J49" s="297"/>
      <c r="K49" s="722"/>
      <c r="L49" s="755"/>
      <c r="M49" s="295"/>
      <c r="N49" s="297"/>
    </row>
    <row r="50" spans="1:14" ht="69" customHeight="1" x14ac:dyDescent="0.2">
      <c r="A50" s="775" t="s">
        <v>41</v>
      </c>
      <c r="B50" s="549" t="s">
        <v>88</v>
      </c>
      <c r="C50" s="574">
        <v>2</v>
      </c>
      <c r="D50" s="295">
        <v>6800</v>
      </c>
      <c r="E50" s="296"/>
      <c r="F50" s="297">
        <v>2540</v>
      </c>
      <c r="G50" s="722">
        <v>2760</v>
      </c>
      <c r="H50" s="755">
        <v>2030</v>
      </c>
      <c r="I50" s="295">
        <v>3000</v>
      </c>
      <c r="J50" s="297">
        <v>2160</v>
      </c>
      <c r="K50" s="722">
        <v>3030</v>
      </c>
      <c r="L50" s="755">
        <v>2190</v>
      </c>
      <c r="M50" s="295">
        <v>3210</v>
      </c>
      <c r="N50" s="297">
        <v>2350</v>
      </c>
    </row>
    <row r="51" spans="1:14" ht="54.6" customHeight="1" x14ac:dyDescent="0.2">
      <c r="A51" s="581" t="s">
        <v>31</v>
      </c>
      <c r="B51" s="549" t="s">
        <v>90</v>
      </c>
      <c r="C51" s="574">
        <v>1</v>
      </c>
      <c r="D51" s="582"/>
      <c r="E51" s="327">
        <v>3690</v>
      </c>
      <c r="F51" s="297">
        <v>2540</v>
      </c>
      <c r="G51" s="722"/>
      <c r="H51" s="755">
        <v>2030</v>
      </c>
      <c r="I51" s="295"/>
      <c r="J51" s="297">
        <v>2160</v>
      </c>
      <c r="K51" s="722"/>
      <c r="L51" s="755">
        <v>2190</v>
      </c>
      <c r="M51" s="295"/>
      <c r="N51" s="297">
        <v>2350</v>
      </c>
    </row>
    <row r="52" spans="1:14" ht="47.25" customHeight="1" x14ac:dyDescent="0.2">
      <c r="A52" s="775" t="s">
        <v>29</v>
      </c>
      <c r="B52" s="549" t="s">
        <v>68</v>
      </c>
      <c r="C52" s="574">
        <v>1</v>
      </c>
      <c r="D52" s="326"/>
      <c r="E52" s="327">
        <v>3940</v>
      </c>
      <c r="F52" s="297">
        <v>2540</v>
      </c>
      <c r="G52" s="722"/>
      <c r="H52" s="755">
        <v>2030</v>
      </c>
      <c r="I52" s="295"/>
      <c r="J52" s="297">
        <v>2160</v>
      </c>
      <c r="K52" s="722"/>
      <c r="L52" s="755">
        <v>2190</v>
      </c>
      <c r="M52" s="295"/>
      <c r="N52" s="297">
        <v>2350</v>
      </c>
    </row>
    <row r="53" spans="1:14" ht="66" customHeight="1" x14ac:dyDescent="0.2">
      <c r="A53" s="775" t="s">
        <v>165</v>
      </c>
      <c r="B53" s="549" t="s">
        <v>134</v>
      </c>
      <c r="C53" s="574">
        <v>1</v>
      </c>
      <c r="D53" s="326"/>
      <c r="E53" s="327">
        <v>4260</v>
      </c>
      <c r="F53" s="297">
        <v>2540</v>
      </c>
      <c r="G53" s="722"/>
      <c r="H53" s="755">
        <v>2030</v>
      </c>
      <c r="I53" s="295"/>
      <c r="J53" s="297">
        <v>2160</v>
      </c>
      <c r="K53" s="722"/>
      <c r="L53" s="755">
        <v>2190</v>
      </c>
      <c r="M53" s="295"/>
      <c r="N53" s="297">
        <v>2350</v>
      </c>
    </row>
    <row r="54" spans="1:14" ht="93" customHeight="1" thickBot="1" x14ac:dyDescent="0.25">
      <c r="A54" s="883" t="s">
        <v>202</v>
      </c>
      <c r="B54" s="884" t="s">
        <v>61</v>
      </c>
      <c r="C54" s="885">
        <v>1</v>
      </c>
      <c r="D54" s="886"/>
      <c r="E54" s="597">
        <v>3400</v>
      </c>
      <c r="F54" s="387"/>
      <c r="G54" s="887"/>
      <c r="H54" s="888"/>
      <c r="I54" s="301"/>
      <c r="J54" s="387"/>
      <c r="K54" s="887"/>
      <c r="L54" s="888"/>
      <c r="M54" s="301"/>
      <c r="N54" s="387"/>
    </row>
    <row r="55" spans="1:14" ht="24" customHeight="1" thickBot="1" x14ac:dyDescent="0.25">
      <c r="A55" s="1878" t="s">
        <v>54</v>
      </c>
      <c r="B55" s="1879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777"/>
      <c r="N55" s="778"/>
    </row>
    <row r="56" spans="1:14" ht="55.15" customHeight="1" x14ac:dyDescent="0.2">
      <c r="A56" s="581" t="s">
        <v>51</v>
      </c>
      <c r="B56" s="549" t="s">
        <v>166</v>
      </c>
      <c r="C56" s="787">
        <v>2</v>
      </c>
      <c r="D56" s="581">
        <v>3890</v>
      </c>
      <c r="E56" s="567">
        <v>5440</v>
      </c>
      <c r="F56" s="297">
        <v>2540</v>
      </c>
      <c r="G56" s="722">
        <v>3150</v>
      </c>
      <c r="H56" s="755">
        <v>2030</v>
      </c>
      <c r="I56" s="295">
        <v>3420</v>
      </c>
      <c r="J56" s="297">
        <v>2160</v>
      </c>
      <c r="K56" s="722">
        <v>3460</v>
      </c>
      <c r="L56" s="755">
        <v>2190</v>
      </c>
      <c r="M56" s="295">
        <v>3690</v>
      </c>
      <c r="N56" s="297">
        <v>2350</v>
      </c>
    </row>
    <row r="57" spans="1:14" ht="66.75" customHeight="1" thickBot="1" x14ac:dyDescent="0.25">
      <c r="A57" s="587" t="s">
        <v>136</v>
      </c>
      <c r="B57" s="596" t="s">
        <v>167</v>
      </c>
      <c r="C57" s="897">
        <v>2</v>
      </c>
      <c r="D57" s="329">
        <v>4070</v>
      </c>
      <c r="E57" s="597">
        <v>5700</v>
      </c>
      <c r="F57" s="297">
        <v>2540</v>
      </c>
      <c r="G57" s="887">
        <v>3300</v>
      </c>
      <c r="H57" s="755">
        <v>2030</v>
      </c>
      <c r="I57" s="301">
        <v>3590</v>
      </c>
      <c r="J57" s="297">
        <v>2160</v>
      </c>
      <c r="K57" s="887">
        <v>3630</v>
      </c>
      <c r="L57" s="755">
        <v>2190</v>
      </c>
      <c r="M57" s="301">
        <v>3870</v>
      </c>
      <c r="N57" s="297">
        <v>2350</v>
      </c>
    </row>
    <row r="58" spans="1:14" ht="28.15" customHeight="1" thickBot="1" x14ac:dyDescent="0.25">
      <c r="A58" s="1819" t="s">
        <v>95</v>
      </c>
      <c r="B58" s="1820"/>
      <c r="C58" s="1820"/>
      <c r="D58" s="1820"/>
      <c r="E58" s="1820"/>
      <c r="F58" s="1820"/>
      <c r="G58" s="1820"/>
      <c r="H58" s="1820"/>
      <c r="I58" s="1820"/>
      <c r="J58" s="1820"/>
      <c r="K58" s="1820"/>
      <c r="L58" s="1820"/>
      <c r="M58" s="1820"/>
      <c r="N58" s="1821"/>
    </row>
    <row r="59" spans="1:14" ht="22.9" hidden="1" customHeight="1" thickBot="1" x14ac:dyDescent="0.25">
      <c r="A59" s="898"/>
      <c r="B59" s="898"/>
      <c r="C59" s="898"/>
      <c r="D59" s="899">
        <v>3200</v>
      </c>
      <c r="E59" s="899"/>
      <c r="F59" s="899"/>
      <c r="G59" s="899"/>
      <c r="H59" s="899"/>
      <c r="I59" s="899"/>
      <c r="J59" s="899"/>
      <c r="K59" s="899">
        <v>3520</v>
      </c>
      <c r="L59" s="314"/>
      <c r="M59" s="314"/>
      <c r="N59" s="314"/>
    </row>
    <row r="60" spans="1:14" ht="62.25" customHeight="1" x14ac:dyDescent="0.2">
      <c r="A60" s="581" t="s">
        <v>15</v>
      </c>
      <c r="B60" s="549" t="s">
        <v>168</v>
      </c>
      <c r="C60" s="836">
        <v>2</v>
      </c>
      <c r="D60" s="326">
        <v>4990</v>
      </c>
      <c r="E60" s="327">
        <v>6980</v>
      </c>
      <c r="F60" s="328">
        <v>2740</v>
      </c>
      <c r="G60" s="906">
        <v>4040</v>
      </c>
      <c r="H60" s="907">
        <v>2190</v>
      </c>
      <c r="I60" s="326">
        <v>4390</v>
      </c>
      <c r="J60" s="328">
        <v>2330</v>
      </c>
      <c r="K60" s="906">
        <v>4440</v>
      </c>
      <c r="L60" s="907">
        <v>2360</v>
      </c>
      <c r="M60" s="326">
        <v>4740</v>
      </c>
      <c r="N60" s="328">
        <v>2470</v>
      </c>
    </row>
    <row r="61" spans="1:14" ht="63.75" customHeight="1" x14ac:dyDescent="0.2">
      <c r="A61" s="326" t="s">
        <v>14</v>
      </c>
      <c r="B61" s="549" t="s">
        <v>169</v>
      </c>
      <c r="C61" s="836">
        <v>2</v>
      </c>
      <c r="D61" s="326">
        <v>5380</v>
      </c>
      <c r="E61" s="327">
        <v>7530</v>
      </c>
      <c r="F61" s="328">
        <v>2960</v>
      </c>
      <c r="G61" s="906">
        <v>4360</v>
      </c>
      <c r="H61" s="907">
        <v>2370</v>
      </c>
      <c r="I61" s="326">
        <v>4730</v>
      </c>
      <c r="J61" s="328">
        <v>2510</v>
      </c>
      <c r="K61" s="906">
        <v>4790</v>
      </c>
      <c r="L61" s="907">
        <v>2540</v>
      </c>
      <c r="M61" s="326">
        <v>5110</v>
      </c>
      <c r="N61" s="328">
        <v>2660</v>
      </c>
    </row>
    <row r="62" spans="1:14" ht="71.25" customHeight="1" x14ac:dyDescent="0.2">
      <c r="A62" s="581" t="s">
        <v>145</v>
      </c>
      <c r="B62" s="549" t="s">
        <v>170</v>
      </c>
      <c r="C62" s="836">
        <v>2</v>
      </c>
      <c r="D62" s="326">
        <v>5720</v>
      </c>
      <c r="E62" s="327">
        <v>8010</v>
      </c>
      <c r="F62" s="328">
        <v>3150</v>
      </c>
      <c r="G62" s="906">
        <v>4640</v>
      </c>
      <c r="H62" s="907">
        <v>2520</v>
      </c>
      <c r="I62" s="326">
        <v>5040</v>
      </c>
      <c r="J62" s="328">
        <v>2680</v>
      </c>
      <c r="K62" s="906">
        <v>5090</v>
      </c>
      <c r="L62" s="907">
        <v>2710</v>
      </c>
      <c r="M62" s="326">
        <v>5440</v>
      </c>
      <c r="N62" s="328">
        <v>2830</v>
      </c>
    </row>
    <row r="63" spans="1:14" ht="55.15" customHeight="1" thickBot="1" x14ac:dyDescent="0.25">
      <c r="A63" s="587" t="s">
        <v>146</v>
      </c>
      <c r="B63" s="596" t="s">
        <v>171</v>
      </c>
      <c r="C63" s="908">
        <v>2</v>
      </c>
      <c r="D63" s="329">
        <v>7880</v>
      </c>
      <c r="E63" s="597">
        <v>11030</v>
      </c>
      <c r="F63" s="909">
        <v>4330</v>
      </c>
      <c r="G63" s="910">
        <v>6380</v>
      </c>
      <c r="H63" s="911">
        <v>3470</v>
      </c>
      <c r="I63" s="329">
        <v>6930</v>
      </c>
      <c r="J63" s="909">
        <v>3680</v>
      </c>
      <c r="K63" s="910">
        <v>7010</v>
      </c>
      <c r="L63" s="911">
        <v>3720</v>
      </c>
      <c r="M63" s="329">
        <v>7480</v>
      </c>
      <c r="N63" s="909">
        <v>3900</v>
      </c>
    </row>
    <row r="64" spans="1:14" ht="34.9" customHeight="1" x14ac:dyDescent="0.25">
      <c r="A64" s="1869" t="s">
        <v>93</v>
      </c>
      <c r="B64" s="1870"/>
      <c r="C64" s="1870"/>
      <c r="D64" s="1870"/>
      <c r="E64" s="1870"/>
      <c r="F64" s="1870"/>
      <c r="G64" s="1870"/>
      <c r="H64" s="1870"/>
      <c r="I64" s="1870"/>
      <c r="J64" s="1870"/>
      <c r="K64" s="1870"/>
      <c r="L64" s="1870"/>
      <c r="M64" s="79"/>
      <c r="N64" s="79"/>
    </row>
    <row r="65" spans="1:14" ht="19.899999999999999" customHeight="1" x14ac:dyDescent="0.25">
      <c r="A65" s="16" t="s">
        <v>12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9.899999999999999" customHeight="1" x14ac:dyDescent="0.25">
      <c r="A66" s="1807" t="s">
        <v>81</v>
      </c>
      <c r="B66" s="1807"/>
      <c r="C66" s="1807"/>
      <c r="D66" s="1807"/>
      <c r="E66" s="1807"/>
      <c r="F66" s="1807"/>
      <c r="G66" s="1807"/>
      <c r="H66" s="1807"/>
      <c r="I66" s="1807"/>
      <c r="J66" s="1807"/>
      <c r="K66" s="1807"/>
      <c r="L66" s="1807"/>
      <c r="M66" s="27"/>
      <c r="N66" s="27"/>
    </row>
    <row r="67" spans="1:14" ht="17.45" customHeight="1" x14ac:dyDescent="0.25">
      <c r="A67" s="27" t="s">
        <v>36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ht="20.45" customHeight="1" x14ac:dyDescent="0.25">
      <c r="A68" s="16" t="s">
        <v>10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9.149999999999999" customHeight="1" x14ac:dyDescent="0.25">
      <c r="A69" s="16" t="s">
        <v>11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8.600000000000001" customHeight="1" x14ac:dyDescent="0.25">
      <c r="A70" s="16" t="s">
        <v>49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21" customHeight="1" x14ac:dyDescent="0.25">
      <c r="A71" s="1808" t="s">
        <v>83</v>
      </c>
      <c r="B71" s="1807"/>
      <c r="C71" s="1807"/>
      <c r="D71" s="1807"/>
      <c r="E71" s="1807"/>
      <c r="F71" s="1807"/>
      <c r="G71" s="1807"/>
      <c r="H71" s="1807"/>
      <c r="I71" s="1807"/>
      <c r="J71" s="1807"/>
      <c r="K71" s="1807"/>
      <c r="L71" s="1807"/>
      <c r="M71" s="27"/>
      <c r="N71" s="27"/>
    </row>
    <row r="72" spans="1:14" ht="26.45" customHeight="1" x14ac:dyDescent="0.2">
      <c r="A72" s="1880" t="s">
        <v>37</v>
      </c>
      <c r="B72" s="1880"/>
      <c r="C72" s="1880"/>
      <c r="D72" s="1880"/>
      <c r="E72" s="1880"/>
      <c r="F72" s="1880"/>
      <c r="G72" s="1880"/>
      <c r="H72" s="1880"/>
      <c r="I72" s="1880"/>
      <c r="J72" s="1880"/>
      <c r="K72" s="1880"/>
      <c r="L72" s="1880"/>
      <c r="M72" s="77"/>
      <c r="N72" s="77"/>
    </row>
    <row r="73" spans="1:14" ht="41.25" customHeight="1" x14ac:dyDescent="0.25">
      <c r="A73" s="17"/>
      <c r="B73" s="1855" t="s">
        <v>131</v>
      </c>
      <c r="C73" s="1855"/>
      <c r="D73" s="1855"/>
      <c r="E73" s="1855"/>
      <c r="F73" s="1855"/>
      <c r="G73" s="1855"/>
      <c r="H73" s="1855"/>
      <c r="I73" s="1855"/>
      <c r="J73" s="1855"/>
      <c r="K73" s="1855"/>
      <c r="L73" s="1855"/>
      <c r="M73" s="17"/>
      <c r="N73" s="17"/>
    </row>
    <row r="74" spans="1:14" ht="25.5" customHeight="1" x14ac:dyDescent="0.25">
      <c r="A74" s="17"/>
      <c r="B74" s="1855" t="s">
        <v>176</v>
      </c>
      <c r="C74" s="1855"/>
      <c r="D74" s="1855"/>
      <c r="E74" s="1855"/>
      <c r="F74" s="1855"/>
      <c r="G74" s="1855"/>
      <c r="H74" s="1855"/>
      <c r="I74" s="1855"/>
      <c r="J74" s="1855"/>
      <c r="K74" s="1855"/>
      <c r="L74" s="1855"/>
      <c r="M74" s="17"/>
      <c r="N74" s="17"/>
    </row>
    <row r="75" spans="1:14" ht="39.75" customHeight="1" x14ac:dyDescent="0.25">
      <c r="A75" s="17"/>
      <c r="B75" s="1855" t="s">
        <v>183</v>
      </c>
      <c r="C75" s="1855"/>
      <c r="D75" s="1855"/>
      <c r="E75" s="1855"/>
      <c r="F75" s="1855"/>
      <c r="G75" s="1855"/>
      <c r="H75" s="1855"/>
      <c r="I75" s="1855"/>
      <c r="J75" s="1855"/>
      <c r="K75" s="1855"/>
      <c r="L75" s="1855"/>
      <c r="M75" s="17"/>
      <c r="N75" s="17"/>
    </row>
    <row r="76" spans="1:14" ht="39" customHeight="1" x14ac:dyDescent="0.25">
      <c r="A76" s="17"/>
      <c r="B76" s="1855" t="s">
        <v>184</v>
      </c>
      <c r="C76" s="1855"/>
      <c r="D76" s="1855"/>
      <c r="E76" s="1855"/>
      <c r="F76" s="1855"/>
      <c r="G76" s="1855"/>
      <c r="H76" s="1855"/>
      <c r="I76" s="1855"/>
      <c r="J76" s="1855"/>
      <c r="K76" s="1855"/>
      <c r="L76" s="1855"/>
      <c r="M76" s="17"/>
      <c r="N76" s="17"/>
    </row>
    <row r="77" spans="1:14" ht="41.25" customHeight="1" x14ac:dyDescent="0.25">
      <c r="A77" s="17"/>
      <c r="B77" s="1855" t="s">
        <v>185</v>
      </c>
      <c r="C77" s="1855"/>
      <c r="D77" s="1855"/>
      <c r="E77" s="1855"/>
      <c r="F77" s="1855"/>
      <c r="G77" s="1855"/>
      <c r="H77" s="1855"/>
      <c r="I77" s="1855"/>
      <c r="J77" s="1855"/>
      <c r="K77" s="1855"/>
      <c r="L77" s="1855"/>
      <c r="M77" s="17"/>
      <c r="N77" s="17"/>
    </row>
    <row r="78" spans="1:14" ht="39.75" customHeight="1" x14ac:dyDescent="0.25">
      <c r="A78" s="17"/>
      <c r="B78" s="1855" t="s">
        <v>186</v>
      </c>
      <c r="C78" s="1855"/>
      <c r="D78" s="1855"/>
      <c r="E78" s="1855"/>
      <c r="F78" s="1855"/>
      <c r="G78" s="1855"/>
      <c r="H78" s="1855"/>
      <c r="I78" s="1855"/>
      <c r="J78" s="1855"/>
      <c r="K78" s="1855"/>
      <c r="L78" s="1855"/>
      <c r="M78" s="17"/>
      <c r="N78" s="17"/>
    </row>
    <row r="79" spans="1:14" ht="22.5" customHeight="1" x14ac:dyDescent="0.25">
      <c r="A79" s="1832" t="s">
        <v>2</v>
      </c>
      <c r="B79" s="1832"/>
      <c r="C79" s="1832"/>
      <c r="D79" s="1832"/>
      <c r="E79" s="1832"/>
      <c r="F79" s="1832"/>
      <c r="G79" s="1832"/>
      <c r="H79" s="1832"/>
      <c r="I79" s="1832"/>
      <c r="J79" s="1832"/>
      <c r="K79" s="1832"/>
      <c r="L79" s="1832"/>
      <c r="M79" s="73"/>
      <c r="N79" s="73"/>
    </row>
    <row r="80" spans="1:14" ht="29.25" customHeight="1" x14ac:dyDescent="0.25">
      <c r="A80" s="1841" t="s">
        <v>187</v>
      </c>
      <c r="B80" s="1841"/>
      <c r="C80" s="1841"/>
      <c r="D80" s="1841"/>
      <c r="E80" s="1841"/>
      <c r="F80" s="1841"/>
      <c r="G80" s="1841"/>
      <c r="H80" s="1841"/>
      <c r="I80" s="1841"/>
      <c r="J80" s="1841"/>
      <c r="K80" s="1841"/>
      <c r="L80" s="1841"/>
      <c r="M80" s="39"/>
      <c r="N80" s="39"/>
    </row>
    <row r="81" spans="1:14" ht="28.5" customHeight="1" x14ac:dyDescent="0.25">
      <c r="A81" s="1841" t="s">
        <v>178</v>
      </c>
      <c r="B81" s="1841"/>
      <c r="C81" s="1841"/>
      <c r="D81" s="1841"/>
      <c r="E81" s="1841"/>
      <c r="F81" s="1841"/>
      <c r="G81" s="1841"/>
      <c r="H81" s="1841"/>
      <c r="I81" s="1841"/>
      <c r="J81" s="1841"/>
      <c r="K81" s="1841"/>
      <c r="L81" s="1841"/>
      <c r="M81" s="39"/>
      <c r="N81" s="39"/>
    </row>
    <row r="82" spans="1:14" ht="67.5" customHeight="1" x14ac:dyDescent="0.25">
      <c r="A82" s="1841" t="s">
        <v>188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39"/>
      <c r="N82" s="39"/>
    </row>
    <row r="83" spans="1:14" ht="39.75" customHeight="1" x14ac:dyDescent="0.25">
      <c r="A83" s="1841" t="s">
        <v>50</v>
      </c>
      <c r="B83" s="1841"/>
      <c r="C83" s="1841"/>
      <c r="D83" s="1841"/>
      <c r="E83" s="1841"/>
      <c r="F83" s="1841"/>
      <c r="G83" s="1841"/>
      <c r="H83" s="1841"/>
      <c r="I83" s="1841"/>
      <c r="J83" s="1841"/>
      <c r="K83" s="1841"/>
      <c r="L83" s="1841"/>
      <c r="M83" s="39"/>
      <c r="N83" s="39"/>
    </row>
    <row r="84" spans="1:14" ht="51.75" customHeight="1" x14ac:dyDescent="0.25">
      <c r="A84" s="1841" t="s">
        <v>148</v>
      </c>
      <c r="B84" s="1841"/>
      <c r="C84" s="1841"/>
      <c r="D84" s="1841"/>
      <c r="E84" s="1841"/>
      <c r="F84" s="1841"/>
      <c r="G84" s="1841"/>
      <c r="H84" s="1841"/>
      <c r="I84" s="1841"/>
      <c r="J84" s="1841"/>
      <c r="K84" s="1841"/>
      <c r="L84" s="1841"/>
      <c r="M84" s="39"/>
      <c r="N84" s="39"/>
    </row>
    <row r="85" spans="1:14" ht="57.75" customHeight="1" x14ac:dyDescent="0.25">
      <c r="A85" s="1841" t="s">
        <v>196</v>
      </c>
      <c r="B85" s="1841"/>
      <c r="C85" s="1841"/>
      <c r="D85" s="1841"/>
      <c r="E85" s="1841"/>
      <c r="F85" s="1841"/>
      <c r="G85" s="1841"/>
      <c r="H85" s="1841"/>
      <c r="I85" s="1841"/>
      <c r="J85" s="1841"/>
      <c r="K85" s="1841"/>
      <c r="L85" s="1841"/>
      <c r="M85" s="39"/>
      <c r="N85" s="39"/>
    </row>
    <row r="86" spans="1:14" ht="40.5" customHeight="1" x14ac:dyDescent="0.25">
      <c r="A86" s="1841" t="s">
        <v>53</v>
      </c>
      <c r="B86" s="1841"/>
      <c r="C86" s="1841"/>
      <c r="D86" s="1841"/>
      <c r="E86" s="1841"/>
      <c r="F86" s="1841"/>
      <c r="G86" s="1841"/>
      <c r="H86" s="1841"/>
      <c r="I86" s="1841"/>
      <c r="J86" s="1841"/>
      <c r="K86" s="1841"/>
      <c r="L86" s="1841"/>
      <c r="M86" s="39"/>
      <c r="N86" s="39"/>
    </row>
    <row r="87" spans="1:14" ht="40.5" customHeight="1" x14ac:dyDescent="0.25">
      <c r="A87" s="1841" t="s">
        <v>96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39"/>
      <c r="N87" s="39"/>
    </row>
    <row r="88" spans="1:14" ht="34.5" customHeight="1" x14ac:dyDescent="0.25">
      <c r="A88" s="1841" t="s">
        <v>39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39"/>
      <c r="N88" s="39"/>
    </row>
    <row r="89" spans="1:14" ht="18.600000000000001" customHeight="1" x14ac:dyDescent="0.25">
      <c r="A89" s="1882" t="s">
        <v>18</v>
      </c>
      <c r="B89" s="1882"/>
      <c r="C89" s="1882"/>
      <c r="D89" s="1883"/>
      <c r="E89" s="1883"/>
      <c r="F89" s="1883"/>
      <c r="G89" s="1883"/>
      <c r="H89" s="1883"/>
      <c r="I89" s="1883"/>
      <c r="J89" s="1883"/>
      <c r="K89" s="1883"/>
      <c r="L89" s="1883"/>
      <c r="M89" s="56"/>
      <c r="N89" s="56"/>
    </row>
    <row r="90" spans="1:14" ht="18.600000000000001" customHeight="1" x14ac:dyDescent="0.25">
      <c r="A90" s="1883" t="s">
        <v>19</v>
      </c>
      <c r="B90" s="1883"/>
      <c r="C90" s="1883"/>
      <c r="D90" s="1883"/>
      <c r="E90" s="1883"/>
      <c r="F90" s="1883"/>
      <c r="G90" s="1883"/>
      <c r="H90" s="1883"/>
      <c r="I90" s="1883"/>
      <c r="J90" s="1883"/>
      <c r="K90" s="1883"/>
      <c r="L90" s="1883"/>
      <c r="M90" s="56"/>
      <c r="N90" s="56"/>
    </row>
    <row r="91" spans="1:14" ht="28.5" customHeight="1" x14ac:dyDescent="0.25">
      <c r="A91" s="1841" t="s">
        <v>97</v>
      </c>
      <c r="B91" s="1841"/>
      <c r="C91" s="1841"/>
      <c r="D91" s="1841"/>
      <c r="E91" s="1841"/>
      <c r="F91" s="1841"/>
      <c r="G91" s="1841"/>
      <c r="H91" s="1841"/>
      <c r="I91" s="1841"/>
      <c r="J91" s="1841"/>
      <c r="K91" s="1841"/>
      <c r="L91" s="1841"/>
      <c r="M91" s="39"/>
      <c r="N91" s="39"/>
    </row>
    <row r="92" spans="1:14" ht="15.75" x14ac:dyDescent="0.25">
      <c r="A92" s="8"/>
      <c r="B92" s="8"/>
      <c r="C92" s="8"/>
      <c r="D92" s="7"/>
      <c r="E92" s="7"/>
      <c r="F92" s="7"/>
      <c r="G92" s="7"/>
      <c r="H92" s="7"/>
      <c r="I92" s="7"/>
      <c r="J92" s="7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5" thickBo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64.5" customHeight="1" thickBot="1" x14ac:dyDescent="0.25">
      <c r="A95" s="1791" t="s">
        <v>20</v>
      </c>
      <c r="B95" s="1842"/>
      <c r="C95" s="1793" t="s">
        <v>21</v>
      </c>
      <c r="D95" s="1790"/>
      <c r="E95" s="1790"/>
      <c r="F95" s="1790"/>
      <c r="G95" s="1790"/>
      <c r="H95" s="1792"/>
      <c r="I95" s="1847" t="s">
        <v>22</v>
      </c>
      <c r="J95" s="1787" t="s">
        <v>52</v>
      </c>
      <c r="K95" s="1789"/>
      <c r="L95" s="5"/>
      <c r="M95" s="5"/>
      <c r="N95" s="5"/>
    </row>
    <row r="96" spans="1:14" ht="48.75" thickBot="1" x14ac:dyDescent="0.25">
      <c r="A96" s="1843"/>
      <c r="B96" s="1844"/>
      <c r="C96" s="1830"/>
      <c r="D96" s="1845"/>
      <c r="E96" s="1845"/>
      <c r="F96" s="1845"/>
      <c r="G96" s="1845"/>
      <c r="H96" s="1846"/>
      <c r="I96" s="1848"/>
      <c r="J96" s="333" t="s">
        <v>193</v>
      </c>
      <c r="K96" s="24" t="s">
        <v>194</v>
      </c>
      <c r="L96" s="5"/>
      <c r="M96" s="5"/>
      <c r="N96" s="5"/>
    </row>
    <row r="97" spans="1:14" ht="19.5" customHeight="1" thickBot="1" x14ac:dyDescent="0.25">
      <c r="A97" s="1797" t="s">
        <v>192</v>
      </c>
      <c r="B97" s="1798"/>
      <c r="C97" s="1798"/>
      <c r="D97" s="1798"/>
      <c r="E97" s="1798"/>
      <c r="F97" s="1798"/>
      <c r="G97" s="1798"/>
      <c r="H97" s="1798"/>
      <c r="I97" s="1798"/>
      <c r="J97" s="1798"/>
      <c r="K97" s="1799"/>
      <c r="L97" s="5"/>
      <c r="M97" s="5"/>
      <c r="N97" s="5"/>
    </row>
    <row r="98" spans="1:14" ht="33" customHeight="1" x14ac:dyDescent="0.2">
      <c r="A98" s="1955" t="s">
        <v>48</v>
      </c>
      <c r="B98" s="1956"/>
      <c r="C98" s="2001" t="s">
        <v>91</v>
      </c>
      <c r="D98" s="2002"/>
      <c r="E98" s="2002"/>
      <c r="F98" s="2002"/>
      <c r="G98" s="2002"/>
      <c r="H98" s="2003"/>
      <c r="I98" s="574">
        <v>2</v>
      </c>
      <c r="J98" s="326">
        <v>1450</v>
      </c>
      <c r="K98" s="575"/>
      <c r="L98" s="5"/>
      <c r="M98" s="5"/>
      <c r="N98" s="5"/>
    </row>
    <row r="99" spans="1:14" ht="40.5" customHeight="1" thickBot="1" x14ac:dyDescent="0.25">
      <c r="A99" s="1955" t="s">
        <v>44</v>
      </c>
      <c r="B99" s="1956"/>
      <c r="C99" s="2001" t="s">
        <v>74</v>
      </c>
      <c r="D99" s="2002"/>
      <c r="E99" s="2002"/>
      <c r="F99" s="2002"/>
      <c r="G99" s="2002"/>
      <c r="H99" s="2003"/>
      <c r="I99" s="574">
        <v>2</v>
      </c>
      <c r="J99" s="326">
        <v>1700</v>
      </c>
      <c r="K99" s="575"/>
      <c r="L99" s="5"/>
      <c r="M99" s="5"/>
      <c r="N99" s="5"/>
    </row>
    <row r="100" spans="1:14" ht="43.5" customHeight="1" thickBot="1" x14ac:dyDescent="0.25">
      <c r="A100" s="1835" t="s">
        <v>28</v>
      </c>
      <c r="B100" s="1903"/>
      <c r="C100" s="1960" t="s">
        <v>75</v>
      </c>
      <c r="D100" s="1961"/>
      <c r="E100" s="1961"/>
      <c r="F100" s="1961"/>
      <c r="G100" s="1961"/>
      <c r="H100" s="1962"/>
      <c r="I100" s="931">
        <v>1</v>
      </c>
      <c r="J100" s="582"/>
      <c r="K100" s="328">
        <v>2040</v>
      </c>
      <c r="L100" s="5"/>
      <c r="M100" s="5"/>
      <c r="N100" s="5"/>
    </row>
    <row r="101" spans="1:14" ht="42.75" customHeight="1" thickBot="1" x14ac:dyDescent="0.25">
      <c r="A101" s="1955" t="s">
        <v>29</v>
      </c>
      <c r="B101" s="1956"/>
      <c r="C101" s="2001" t="s">
        <v>74</v>
      </c>
      <c r="D101" s="2002"/>
      <c r="E101" s="2002"/>
      <c r="F101" s="2002"/>
      <c r="G101" s="2002"/>
      <c r="H101" s="2003"/>
      <c r="I101" s="574">
        <v>1</v>
      </c>
      <c r="J101" s="582"/>
      <c r="K101" s="328">
        <v>2340</v>
      </c>
      <c r="L101" s="5"/>
      <c r="M101" s="5"/>
      <c r="N101" s="5"/>
    </row>
    <row r="102" spans="1:14" ht="53.25" customHeight="1" thickBot="1" x14ac:dyDescent="0.25">
      <c r="A102" s="1835" t="s">
        <v>133</v>
      </c>
      <c r="B102" s="1903"/>
      <c r="C102" s="1960" t="s">
        <v>134</v>
      </c>
      <c r="D102" s="1961"/>
      <c r="E102" s="1961"/>
      <c r="F102" s="1961"/>
      <c r="G102" s="1961"/>
      <c r="H102" s="1962"/>
      <c r="I102" s="931"/>
      <c r="J102" s="582"/>
      <c r="K102" s="328">
        <v>2710</v>
      </c>
      <c r="L102" s="5"/>
      <c r="M102" s="5"/>
      <c r="N102" s="5"/>
    </row>
    <row r="103" spans="1:14" ht="44.25" customHeight="1" thickBot="1" x14ac:dyDescent="0.25">
      <c r="A103" s="1950" t="s">
        <v>34</v>
      </c>
      <c r="B103" s="1951"/>
      <c r="C103" s="2004" t="s">
        <v>179</v>
      </c>
      <c r="D103" s="2005"/>
      <c r="E103" s="2005"/>
      <c r="F103" s="2005"/>
      <c r="G103" s="2005"/>
      <c r="H103" s="2006"/>
      <c r="I103" s="885">
        <v>2</v>
      </c>
      <c r="J103" s="329">
        <v>2280</v>
      </c>
      <c r="K103" s="589"/>
      <c r="L103" s="5"/>
      <c r="M103" s="5"/>
      <c r="N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 x14ac:dyDescent="0.25">
      <c r="A105" s="1854" t="s">
        <v>2</v>
      </c>
      <c r="B105" s="1854"/>
      <c r="C105" s="1854"/>
      <c r="D105" s="1854"/>
      <c r="E105" s="1854"/>
      <c r="F105" s="1854"/>
      <c r="G105" s="1854"/>
      <c r="H105" s="1854"/>
      <c r="I105" s="1854"/>
      <c r="J105" s="1854"/>
      <c r="K105" s="1854"/>
      <c r="L105" s="1854"/>
      <c r="M105" s="5"/>
      <c r="N105" s="5"/>
    </row>
    <row r="106" spans="1:14" ht="15" customHeight="1" x14ac:dyDescent="0.25">
      <c r="A106" s="1855" t="s">
        <v>98</v>
      </c>
      <c r="B106" s="1855"/>
      <c r="C106" s="1855"/>
      <c r="D106" s="1855"/>
      <c r="E106" s="1855"/>
      <c r="F106" s="1855"/>
      <c r="G106" s="1855"/>
      <c r="H106" s="1855"/>
      <c r="I106" s="1855"/>
      <c r="J106" s="1855"/>
      <c r="K106" s="1855"/>
      <c r="L106" s="1855"/>
      <c r="M106" s="5"/>
      <c r="N106" s="5"/>
    </row>
    <row r="107" spans="1:14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5"/>
      <c r="L107" s="15"/>
      <c r="M107" s="5"/>
      <c r="N107" s="5"/>
    </row>
    <row r="108" spans="1:14" ht="15.75" x14ac:dyDescent="0.25">
      <c r="A108" s="8"/>
      <c r="B108" s="8" t="s">
        <v>42</v>
      </c>
      <c r="C108" s="8"/>
      <c r="D108" s="7"/>
      <c r="E108" s="7"/>
      <c r="F108" s="7"/>
      <c r="G108" s="7"/>
      <c r="H108" s="7"/>
      <c r="I108" s="7"/>
      <c r="J108" s="7"/>
      <c r="K108" s="5"/>
      <c r="L108" s="5"/>
      <c r="M108" s="5"/>
      <c r="N108" s="5"/>
    </row>
    <row r="109" spans="1:14" ht="15.75" x14ac:dyDescent="0.25">
      <c r="A109" s="8"/>
      <c r="B109" s="8" t="s">
        <v>43</v>
      </c>
      <c r="C109" s="8"/>
      <c r="D109" s="7"/>
      <c r="E109" s="7"/>
      <c r="F109" s="7"/>
      <c r="G109" s="7"/>
      <c r="H109" s="7"/>
      <c r="I109" s="7"/>
      <c r="J109" s="7"/>
      <c r="K109" s="5"/>
      <c r="L109" s="5"/>
      <c r="M109" s="5"/>
      <c r="N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</sheetData>
  <mergeCells count="74">
    <mergeCell ref="A9:L9"/>
    <mergeCell ref="A10:L10"/>
    <mergeCell ref="A11:L11"/>
    <mergeCell ref="A13:A14"/>
    <mergeCell ref="B13:B14"/>
    <mergeCell ref="G13:H13"/>
    <mergeCell ref="I13:J13"/>
    <mergeCell ref="M13:N13"/>
    <mergeCell ref="A15:N15"/>
    <mergeCell ref="K13:L13"/>
    <mergeCell ref="C13:C14"/>
    <mergeCell ref="D13:F13"/>
    <mergeCell ref="A16:N16"/>
    <mergeCell ref="A17:N17"/>
    <mergeCell ref="A24:L24"/>
    <mergeCell ref="A41:N41"/>
    <mergeCell ref="A39:L39"/>
    <mergeCell ref="A27:N27"/>
    <mergeCell ref="A34:L34"/>
    <mergeCell ref="M42:N42"/>
    <mergeCell ref="A40:N40"/>
    <mergeCell ref="A58:N58"/>
    <mergeCell ref="A42:A43"/>
    <mergeCell ref="G42:H42"/>
    <mergeCell ref="A45:N45"/>
    <mergeCell ref="A44:N44"/>
    <mergeCell ref="B42:B43"/>
    <mergeCell ref="K42:L42"/>
    <mergeCell ref="I42:J42"/>
    <mergeCell ref="C42:C43"/>
    <mergeCell ref="D42:F42"/>
    <mergeCell ref="A55:L55"/>
    <mergeCell ref="A72:L72"/>
    <mergeCell ref="B73:L73"/>
    <mergeCell ref="A64:L64"/>
    <mergeCell ref="B74:L74"/>
    <mergeCell ref="A66:L66"/>
    <mergeCell ref="A71:L71"/>
    <mergeCell ref="B78:L78"/>
    <mergeCell ref="A79:L79"/>
    <mergeCell ref="B77:L77"/>
    <mergeCell ref="B75:L75"/>
    <mergeCell ref="B76:L76"/>
    <mergeCell ref="J95:K95"/>
    <mergeCell ref="A90:L90"/>
    <mergeCell ref="A91:L91"/>
    <mergeCell ref="A95:B96"/>
    <mergeCell ref="C95:H96"/>
    <mergeCell ref="I95:I96"/>
    <mergeCell ref="A88:L88"/>
    <mergeCell ref="A80:L80"/>
    <mergeCell ref="A81:L81"/>
    <mergeCell ref="A82:L82"/>
    <mergeCell ref="A89:L89"/>
    <mergeCell ref="A86:L86"/>
    <mergeCell ref="A87:L87"/>
    <mergeCell ref="A85:L85"/>
    <mergeCell ref="A84:L84"/>
    <mergeCell ref="A83:L83"/>
    <mergeCell ref="A106:L106"/>
    <mergeCell ref="A101:B101"/>
    <mergeCell ref="C101:H101"/>
    <mergeCell ref="A102:B102"/>
    <mergeCell ref="C102:H102"/>
    <mergeCell ref="A103:B103"/>
    <mergeCell ref="C103:H103"/>
    <mergeCell ref="A105:L105"/>
    <mergeCell ref="A100:B100"/>
    <mergeCell ref="C100:H100"/>
    <mergeCell ref="A97:K97"/>
    <mergeCell ref="A98:B98"/>
    <mergeCell ref="C98:H98"/>
    <mergeCell ref="C99:H99"/>
    <mergeCell ref="A99:B99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10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139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200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1847" t="s">
        <v>20</v>
      </c>
      <c r="B13" s="1847" t="s">
        <v>21</v>
      </c>
      <c r="C13" s="1969" t="s">
        <v>22</v>
      </c>
      <c r="D13" s="1787" t="s">
        <v>52</v>
      </c>
      <c r="E13" s="1788"/>
      <c r="F13" s="1789"/>
      <c r="G13" s="1790" t="s">
        <v>84</v>
      </c>
      <c r="H13" s="1790"/>
      <c r="I13" s="1791" t="s">
        <v>162</v>
      </c>
      <c r="J13" s="1792"/>
      <c r="K13" s="1790" t="s">
        <v>163</v>
      </c>
      <c r="L13" s="1792"/>
      <c r="M13" s="1791" t="s">
        <v>180</v>
      </c>
      <c r="N13" s="1792"/>
    </row>
    <row r="14" spans="1:14" ht="101.25" customHeight="1" thickBot="1" x14ac:dyDescent="0.25">
      <c r="A14" s="1848"/>
      <c r="B14" s="1848"/>
      <c r="C14" s="1970"/>
      <c r="D14" s="22" t="s">
        <v>27</v>
      </c>
      <c r="E14" s="23" t="s">
        <v>26</v>
      </c>
      <c r="F14" s="24" t="s">
        <v>181</v>
      </c>
      <c r="G14" s="333" t="s">
        <v>23</v>
      </c>
      <c r="H14" s="1095" t="s">
        <v>164</v>
      </c>
      <c r="I14" s="22" t="s">
        <v>23</v>
      </c>
      <c r="J14" s="24" t="s">
        <v>164</v>
      </c>
      <c r="K14" s="333" t="s">
        <v>23</v>
      </c>
      <c r="L14" s="24" t="s">
        <v>164</v>
      </c>
      <c r="M14" s="22" t="s">
        <v>23</v>
      </c>
      <c r="N14" s="24" t="s">
        <v>164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2"/>
      <c r="K17" s="1972"/>
      <c r="L17" s="1972"/>
      <c r="M17" s="1972"/>
      <c r="N17" s="1973"/>
    </row>
    <row r="18" spans="1:14" ht="58.15" customHeight="1" thickBot="1" x14ac:dyDescent="0.25">
      <c r="A18" s="524" t="s">
        <v>78</v>
      </c>
      <c r="B18" s="858" t="s">
        <v>87</v>
      </c>
      <c r="C18" s="401">
        <v>2</v>
      </c>
      <c r="D18" s="406">
        <v>2230</v>
      </c>
      <c r="E18" s="354">
        <v>3010</v>
      </c>
      <c r="F18" s="360">
        <v>1580</v>
      </c>
      <c r="G18" s="404">
        <v>1780</v>
      </c>
      <c r="H18" s="402">
        <v>1220</v>
      </c>
      <c r="I18" s="406">
        <v>2000</v>
      </c>
      <c r="J18" s="355">
        <v>1350</v>
      </c>
      <c r="K18" s="404">
        <v>2030</v>
      </c>
      <c r="L18" s="859">
        <v>1380</v>
      </c>
      <c r="M18" s="584">
        <v>2060</v>
      </c>
      <c r="N18" s="355">
        <v>1510</v>
      </c>
    </row>
    <row r="19" spans="1:14" ht="55.9" customHeight="1" thickBot="1" x14ac:dyDescent="0.25">
      <c r="A19" s="524" t="s">
        <v>44</v>
      </c>
      <c r="B19" s="223" t="s">
        <v>88</v>
      </c>
      <c r="C19" s="401">
        <v>2</v>
      </c>
      <c r="D19" s="406">
        <v>2440</v>
      </c>
      <c r="E19" s="354">
        <v>3290</v>
      </c>
      <c r="F19" s="360">
        <v>1580</v>
      </c>
      <c r="G19" s="404">
        <v>1950</v>
      </c>
      <c r="H19" s="402">
        <v>1220</v>
      </c>
      <c r="I19" s="406">
        <v>2190</v>
      </c>
      <c r="J19" s="355">
        <v>1350</v>
      </c>
      <c r="K19" s="404">
        <v>2220</v>
      </c>
      <c r="L19" s="859">
        <v>1380</v>
      </c>
      <c r="M19" s="584">
        <v>2300</v>
      </c>
      <c r="N19" s="355">
        <v>1510</v>
      </c>
    </row>
    <row r="20" spans="1:14" ht="56.45" customHeight="1" thickBot="1" x14ac:dyDescent="0.25">
      <c r="A20" s="524" t="s">
        <v>28</v>
      </c>
      <c r="B20" s="223" t="s">
        <v>59</v>
      </c>
      <c r="C20" s="401">
        <v>1</v>
      </c>
      <c r="D20" s="406"/>
      <c r="E20" s="354">
        <v>2730</v>
      </c>
      <c r="F20" s="360">
        <v>1580</v>
      </c>
      <c r="G20" s="404"/>
      <c r="H20" s="402">
        <v>1220</v>
      </c>
      <c r="I20" s="406"/>
      <c r="J20" s="355">
        <v>1350</v>
      </c>
      <c r="K20" s="404"/>
      <c r="L20" s="859">
        <v>1380</v>
      </c>
      <c r="M20" s="865"/>
      <c r="N20" s="355">
        <v>1510</v>
      </c>
    </row>
    <row r="21" spans="1:14" ht="44.45" customHeight="1" thickBot="1" x14ac:dyDescent="0.25">
      <c r="A21" s="524" t="s">
        <v>29</v>
      </c>
      <c r="B21" s="223" t="s">
        <v>60</v>
      </c>
      <c r="C21" s="401">
        <v>1</v>
      </c>
      <c r="D21" s="867"/>
      <c r="E21" s="354">
        <v>2980</v>
      </c>
      <c r="F21" s="360">
        <v>1580</v>
      </c>
      <c r="G21" s="404"/>
      <c r="H21" s="402">
        <v>1220</v>
      </c>
      <c r="I21" s="406"/>
      <c r="J21" s="355">
        <v>1350</v>
      </c>
      <c r="K21" s="404"/>
      <c r="L21" s="859">
        <v>1380</v>
      </c>
      <c r="M21" s="865"/>
      <c r="N21" s="355">
        <v>1510</v>
      </c>
    </row>
    <row r="22" spans="1:14" ht="63.75" customHeight="1" thickBot="1" x14ac:dyDescent="0.25">
      <c r="A22" s="1072" t="s">
        <v>133</v>
      </c>
      <c r="B22" s="585" t="s">
        <v>134</v>
      </c>
      <c r="C22" s="859">
        <v>1</v>
      </c>
      <c r="D22" s="407"/>
      <c r="E22" s="361">
        <v>3300</v>
      </c>
      <c r="F22" s="360">
        <v>1580</v>
      </c>
      <c r="G22" s="409"/>
      <c r="H22" s="402">
        <v>1220</v>
      </c>
      <c r="I22" s="406"/>
      <c r="J22" s="355">
        <v>1350</v>
      </c>
      <c r="K22" s="404"/>
      <c r="L22" s="859">
        <v>1380</v>
      </c>
      <c r="M22" s="865"/>
      <c r="N22" s="355">
        <v>1510</v>
      </c>
    </row>
    <row r="23" spans="1:14" ht="93.75" customHeight="1" thickBot="1" x14ac:dyDescent="0.25">
      <c r="A23" s="524" t="s">
        <v>202</v>
      </c>
      <c r="B23" s="585" t="s">
        <v>61</v>
      </c>
      <c r="C23" s="402">
        <v>1</v>
      </c>
      <c r="D23" s="406"/>
      <c r="E23" s="354">
        <v>2440</v>
      </c>
      <c r="F23" s="360"/>
      <c r="G23" s="404"/>
      <c r="H23" s="402"/>
      <c r="I23" s="406"/>
      <c r="J23" s="355"/>
      <c r="K23" s="404"/>
      <c r="L23" s="859"/>
      <c r="M23" s="584"/>
      <c r="N23" s="355"/>
    </row>
    <row r="24" spans="1:14" ht="21" customHeight="1" thickBot="1" x14ac:dyDescent="0.3">
      <c r="A24" s="1889" t="s">
        <v>54</v>
      </c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1"/>
      <c r="M24" s="696"/>
      <c r="N24" s="697"/>
    </row>
    <row r="25" spans="1:14" ht="66.599999999999994" customHeight="1" thickBot="1" x14ac:dyDescent="0.3">
      <c r="A25" s="524" t="s">
        <v>79</v>
      </c>
      <c r="B25" s="223" t="s">
        <v>166</v>
      </c>
      <c r="C25" s="871">
        <v>2</v>
      </c>
      <c r="D25" s="872">
        <v>2930</v>
      </c>
      <c r="E25" s="400">
        <v>4100</v>
      </c>
      <c r="F25" s="360">
        <v>1580</v>
      </c>
      <c r="G25" s="404">
        <v>2340</v>
      </c>
      <c r="H25" s="402">
        <v>1220</v>
      </c>
      <c r="I25" s="872">
        <v>2610</v>
      </c>
      <c r="J25" s="355">
        <v>1350</v>
      </c>
      <c r="K25" s="410">
        <v>2650</v>
      </c>
      <c r="L25" s="859">
        <v>1380</v>
      </c>
      <c r="M25" s="584">
        <v>2730</v>
      </c>
      <c r="N25" s="355">
        <v>1510</v>
      </c>
    </row>
    <row r="26" spans="1:14" ht="64.150000000000006" customHeight="1" thickBot="1" x14ac:dyDescent="0.25">
      <c r="A26" s="524" t="s">
        <v>137</v>
      </c>
      <c r="B26" s="585" t="s">
        <v>172</v>
      </c>
      <c r="C26" s="874">
        <v>2</v>
      </c>
      <c r="D26" s="872">
        <v>3110</v>
      </c>
      <c r="E26" s="400">
        <v>4350</v>
      </c>
      <c r="F26" s="360">
        <v>1580</v>
      </c>
      <c r="G26" s="404">
        <v>2490</v>
      </c>
      <c r="H26" s="402">
        <v>1220</v>
      </c>
      <c r="I26" s="872">
        <v>2780</v>
      </c>
      <c r="J26" s="355">
        <v>1350</v>
      </c>
      <c r="K26" s="410">
        <v>2820</v>
      </c>
      <c r="L26" s="859">
        <v>1380</v>
      </c>
      <c r="M26" s="584">
        <v>2910</v>
      </c>
      <c r="N26" s="355">
        <v>1510</v>
      </c>
    </row>
    <row r="27" spans="1:14" ht="21" customHeight="1" thickBot="1" x14ac:dyDescent="0.3">
      <c r="A27" s="1892" t="s">
        <v>80</v>
      </c>
      <c r="B27" s="1893"/>
      <c r="C27" s="1893"/>
      <c r="D27" s="1893"/>
      <c r="E27" s="1893"/>
      <c r="F27" s="1893"/>
      <c r="G27" s="1893"/>
      <c r="H27" s="1893"/>
      <c r="I27" s="1893"/>
      <c r="J27" s="1893"/>
      <c r="K27" s="1893"/>
      <c r="L27" s="1893"/>
      <c r="M27" s="1893"/>
      <c r="N27" s="1894"/>
    </row>
    <row r="28" spans="1:14" ht="67.5" customHeight="1" thickBot="1" x14ac:dyDescent="0.25">
      <c r="A28" s="876" t="s">
        <v>24</v>
      </c>
      <c r="B28" s="585" t="s">
        <v>173</v>
      </c>
      <c r="C28" s="408">
        <v>2</v>
      </c>
      <c r="D28" s="406">
        <v>4030</v>
      </c>
      <c r="E28" s="354">
        <v>5640</v>
      </c>
      <c r="F28" s="360">
        <v>2220</v>
      </c>
      <c r="G28" s="404">
        <v>3230</v>
      </c>
      <c r="H28" s="402">
        <v>1380</v>
      </c>
      <c r="I28" s="406">
        <v>3580</v>
      </c>
      <c r="J28" s="360">
        <v>1520</v>
      </c>
      <c r="K28" s="404">
        <v>3630</v>
      </c>
      <c r="L28" s="402">
        <v>1550</v>
      </c>
      <c r="M28" s="581">
        <v>3780</v>
      </c>
      <c r="N28" s="1073">
        <v>1540</v>
      </c>
    </row>
    <row r="29" spans="1:14" ht="65.25" customHeight="1" thickBot="1" x14ac:dyDescent="0.25">
      <c r="A29" s="877" t="s">
        <v>14</v>
      </c>
      <c r="B29" s="585" t="s">
        <v>174</v>
      </c>
      <c r="C29" s="408">
        <v>2</v>
      </c>
      <c r="D29" s="406">
        <v>4420</v>
      </c>
      <c r="E29" s="354">
        <v>6190</v>
      </c>
      <c r="F29" s="360">
        <v>2430</v>
      </c>
      <c r="G29" s="404">
        <v>3550</v>
      </c>
      <c r="H29" s="402">
        <v>1560</v>
      </c>
      <c r="I29" s="406">
        <v>3920</v>
      </c>
      <c r="J29" s="360">
        <v>1700</v>
      </c>
      <c r="K29" s="404">
        <v>3980</v>
      </c>
      <c r="L29" s="402">
        <v>1730</v>
      </c>
      <c r="M29" s="581">
        <v>4150</v>
      </c>
      <c r="N29" s="1073">
        <v>1730</v>
      </c>
    </row>
    <row r="30" spans="1:14" ht="66.75" customHeight="1" thickBot="1" x14ac:dyDescent="0.25">
      <c r="A30" s="879" t="s">
        <v>145</v>
      </c>
      <c r="B30" s="585" t="s">
        <v>175</v>
      </c>
      <c r="C30" s="880">
        <v>2</v>
      </c>
      <c r="D30" s="407">
        <v>4760</v>
      </c>
      <c r="E30" s="361">
        <v>6660</v>
      </c>
      <c r="F30" s="362">
        <v>2620</v>
      </c>
      <c r="G30" s="405">
        <v>3830</v>
      </c>
      <c r="H30" s="403">
        <v>1710</v>
      </c>
      <c r="I30" s="407">
        <v>4230</v>
      </c>
      <c r="J30" s="362">
        <v>1870</v>
      </c>
      <c r="K30" s="405">
        <v>4280</v>
      </c>
      <c r="L30" s="403">
        <v>1900</v>
      </c>
      <c r="M30" s="581">
        <v>4480</v>
      </c>
      <c r="N30" s="1073">
        <v>1890</v>
      </c>
    </row>
    <row r="31" spans="1:14" ht="66" customHeight="1" thickBot="1" x14ac:dyDescent="0.25">
      <c r="A31" s="879" t="s">
        <v>146</v>
      </c>
      <c r="B31" s="585" t="s">
        <v>175</v>
      </c>
      <c r="C31" s="880">
        <v>2</v>
      </c>
      <c r="D31" s="407">
        <v>6920</v>
      </c>
      <c r="E31" s="361">
        <v>9690</v>
      </c>
      <c r="F31" s="362">
        <v>3810</v>
      </c>
      <c r="G31" s="405">
        <v>5570</v>
      </c>
      <c r="H31" s="403">
        <v>2660</v>
      </c>
      <c r="I31" s="407">
        <v>6120</v>
      </c>
      <c r="J31" s="362">
        <v>2870</v>
      </c>
      <c r="K31" s="405">
        <v>6200</v>
      </c>
      <c r="L31" s="403">
        <v>2910</v>
      </c>
      <c r="M31" s="587">
        <v>6520</v>
      </c>
      <c r="N31" s="881">
        <v>2940</v>
      </c>
    </row>
    <row r="32" spans="1:14" ht="23.25" customHeight="1" x14ac:dyDescent="0.3">
      <c r="A32" s="219" t="s">
        <v>82</v>
      </c>
      <c r="B32" s="220"/>
      <c r="C32" s="220"/>
      <c r="D32" s="220"/>
      <c r="E32" s="22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9.899999999999999" customHeight="1" x14ac:dyDescent="0.25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45" customHeight="1" x14ac:dyDescent="0.25">
      <c r="A34" s="1807" t="s">
        <v>81</v>
      </c>
      <c r="B34" s="1807"/>
      <c r="C34" s="1807"/>
      <c r="D34" s="1807"/>
      <c r="E34" s="1807"/>
      <c r="F34" s="1807"/>
      <c r="G34" s="1807"/>
      <c r="H34" s="1807"/>
      <c r="I34" s="1807"/>
      <c r="J34" s="1807"/>
      <c r="K34" s="1807"/>
      <c r="L34" s="1807"/>
      <c r="M34" s="27"/>
      <c r="N34" s="27"/>
    </row>
    <row r="35" spans="1:14" ht="23.2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.7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1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45" customHeight="1" x14ac:dyDescent="0.2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9.5" customHeight="1" x14ac:dyDescent="0.25">
      <c r="A39" s="1808" t="s">
        <v>83</v>
      </c>
      <c r="B39" s="1807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27"/>
      <c r="N39" s="27"/>
    </row>
    <row r="40" spans="1:14" ht="33" customHeight="1" x14ac:dyDescent="0.25">
      <c r="A40" s="1832" t="s">
        <v>55</v>
      </c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</row>
    <row r="41" spans="1:14" ht="49.5" customHeight="1" x14ac:dyDescent="0.25">
      <c r="A41" s="1841" t="s">
        <v>147</v>
      </c>
      <c r="B41" s="1841"/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</row>
    <row r="42" spans="1:14" ht="19.5" customHeight="1" x14ac:dyDescent="0.25">
      <c r="A42" s="1841" t="s">
        <v>50</v>
      </c>
      <c r="B42" s="1841"/>
      <c r="C42" s="1841"/>
      <c r="D42" s="1841"/>
      <c r="E42" s="1841"/>
      <c r="F42" s="1841"/>
      <c r="G42" s="1841"/>
      <c r="H42" s="1841"/>
      <c r="I42" s="1841"/>
      <c r="J42" s="1841"/>
      <c r="K42" s="1841"/>
      <c r="L42" s="1841"/>
      <c r="M42" s="1841"/>
      <c r="N42" s="1841"/>
    </row>
    <row r="43" spans="1:14" ht="48" customHeight="1" thickBot="1" x14ac:dyDescent="0.3">
      <c r="A43" s="1841" t="s">
        <v>148</v>
      </c>
      <c r="B43" s="1841"/>
      <c r="C43" s="1841"/>
      <c r="D43" s="1841"/>
      <c r="E43" s="1841"/>
      <c r="F43" s="1841"/>
      <c r="G43" s="1841"/>
      <c r="H43" s="1841"/>
      <c r="I43" s="1841"/>
      <c r="J43" s="1841"/>
      <c r="K43" s="1841"/>
      <c r="L43" s="1841"/>
      <c r="M43" s="1841"/>
      <c r="N43" s="1841"/>
    </row>
    <row r="44" spans="1:14" ht="47.25" customHeight="1" thickBot="1" x14ac:dyDescent="0.25">
      <c r="A44" s="1847" t="s">
        <v>20</v>
      </c>
      <c r="B44" s="1790" t="s">
        <v>21</v>
      </c>
      <c r="C44" s="1847" t="s">
        <v>22</v>
      </c>
      <c r="D44" s="1790" t="s">
        <v>52</v>
      </c>
      <c r="E44" s="1790"/>
      <c r="F44" s="1790"/>
      <c r="G44" s="1791" t="s">
        <v>84</v>
      </c>
      <c r="H44" s="1792"/>
      <c r="I44" s="1790" t="s">
        <v>162</v>
      </c>
      <c r="J44" s="1790"/>
      <c r="K44" s="1791" t="s">
        <v>163</v>
      </c>
      <c r="L44" s="1792"/>
      <c r="M44" s="1793" t="s">
        <v>180</v>
      </c>
      <c r="N44" s="1792"/>
    </row>
    <row r="45" spans="1:14" ht="57.6" customHeight="1" thickBot="1" x14ac:dyDescent="0.25">
      <c r="A45" s="1848"/>
      <c r="B45" s="1845"/>
      <c r="C45" s="1848"/>
      <c r="D45" s="333" t="s">
        <v>27</v>
      </c>
      <c r="E45" s="23" t="s">
        <v>26</v>
      </c>
      <c r="F45" s="1095" t="s">
        <v>129</v>
      </c>
      <c r="G45" s="22" t="s">
        <v>23</v>
      </c>
      <c r="H45" s="24" t="s">
        <v>129</v>
      </c>
      <c r="I45" s="333" t="s">
        <v>23</v>
      </c>
      <c r="J45" s="1095" t="s">
        <v>129</v>
      </c>
      <c r="K45" s="22" t="s">
        <v>23</v>
      </c>
      <c r="L45" s="24" t="s">
        <v>129</v>
      </c>
      <c r="M45" s="22" t="s">
        <v>23</v>
      </c>
      <c r="N45" s="24" t="s">
        <v>129</v>
      </c>
    </row>
    <row r="46" spans="1:14" ht="33" customHeight="1" thickBot="1" x14ac:dyDescent="0.25">
      <c r="A46" s="1827" t="s">
        <v>92</v>
      </c>
      <c r="B46" s="1828"/>
      <c r="C46" s="1828"/>
      <c r="D46" s="1828"/>
      <c r="E46" s="1828"/>
      <c r="F46" s="1828"/>
      <c r="G46" s="1828"/>
      <c r="H46" s="1828"/>
      <c r="I46" s="1828"/>
      <c r="J46" s="1828"/>
      <c r="K46" s="1828"/>
      <c r="L46" s="1828"/>
      <c r="M46" s="1828"/>
      <c r="N46" s="1829"/>
    </row>
    <row r="47" spans="1:14" ht="21" customHeight="1" thickBot="1" x14ac:dyDescent="0.25">
      <c r="A47" s="1800" t="s">
        <v>30</v>
      </c>
      <c r="B47" s="1801"/>
      <c r="C47" s="1801"/>
      <c r="D47" s="1801"/>
      <c r="E47" s="1801"/>
      <c r="F47" s="1801"/>
      <c r="G47" s="1801"/>
      <c r="H47" s="1801"/>
      <c r="I47" s="1801"/>
      <c r="J47" s="1801"/>
      <c r="K47" s="1801"/>
      <c r="L47" s="1801"/>
      <c r="M47" s="1801"/>
      <c r="N47" s="1802"/>
    </row>
    <row r="48" spans="1:14" ht="71.45" customHeight="1" x14ac:dyDescent="0.2">
      <c r="A48" s="581" t="s">
        <v>46</v>
      </c>
      <c r="B48" s="549" t="s">
        <v>89</v>
      </c>
      <c r="C48" s="574">
        <v>2</v>
      </c>
      <c r="D48" s="326">
        <v>3190</v>
      </c>
      <c r="E48" s="327">
        <v>4310</v>
      </c>
      <c r="F48" s="297">
        <v>2540</v>
      </c>
      <c r="G48" s="722">
        <v>2590</v>
      </c>
      <c r="H48" s="755">
        <v>2030</v>
      </c>
      <c r="I48" s="295">
        <v>2810</v>
      </c>
      <c r="J48" s="297">
        <v>2160</v>
      </c>
      <c r="K48" s="722">
        <v>2840</v>
      </c>
      <c r="L48" s="755">
        <v>2190</v>
      </c>
      <c r="M48" s="295">
        <v>3020</v>
      </c>
      <c r="N48" s="297">
        <v>2350</v>
      </c>
    </row>
    <row r="49" spans="1:14" ht="16.899999999999999" hidden="1" customHeight="1" thickBot="1" x14ac:dyDescent="0.25">
      <c r="A49" s="774"/>
      <c r="B49" s="549" t="s">
        <v>35</v>
      </c>
      <c r="C49" s="574"/>
      <c r="D49" s="1074">
        <v>2670</v>
      </c>
      <c r="E49" s="1048"/>
      <c r="F49" s="1075"/>
      <c r="G49" s="1076"/>
      <c r="H49" s="1077"/>
      <c r="I49" s="1074"/>
      <c r="J49" s="1075"/>
      <c r="K49" s="1076"/>
      <c r="L49" s="1077"/>
      <c r="M49" s="1074"/>
      <c r="N49" s="1078"/>
    </row>
    <row r="50" spans="1:14" ht="63" customHeight="1" x14ac:dyDescent="0.2">
      <c r="A50" s="581" t="s">
        <v>44</v>
      </c>
      <c r="B50" s="549" t="s">
        <v>88</v>
      </c>
      <c r="C50" s="574">
        <v>2</v>
      </c>
      <c r="D50" s="295">
        <v>3400</v>
      </c>
      <c r="E50" s="296">
        <v>4590</v>
      </c>
      <c r="F50" s="297">
        <v>2540</v>
      </c>
      <c r="G50" s="722">
        <v>2760</v>
      </c>
      <c r="H50" s="755">
        <v>2030</v>
      </c>
      <c r="I50" s="295">
        <v>3000</v>
      </c>
      <c r="J50" s="297">
        <v>2160</v>
      </c>
      <c r="K50" s="722">
        <v>3030</v>
      </c>
      <c r="L50" s="755">
        <v>2190</v>
      </c>
      <c r="M50" s="295">
        <v>3210</v>
      </c>
      <c r="N50" s="297">
        <v>2350</v>
      </c>
    </row>
    <row r="51" spans="1:14" ht="110.25" customHeight="1" x14ac:dyDescent="0.2">
      <c r="A51" s="775" t="s">
        <v>119</v>
      </c>
      <c r="B51" s="549" t="s">
        <v>88</v>
      </c>
      <c r="C51" s="574">
        <v>2</v>
      </c>
      <c r="D51" s="1079">
        <v>2890</v>
      </c>
      <c r="E51" s="296"/>
      <c r="F51" s="297"/>
      <c r="G51" s="722"/>
      <c r="H51" s="755"/>
      <c r="I51" s="295"/>
      <c r="J51" s="297"/>
      <c r="K51" s="722"/>
      <c r="L51" s="755"/>
      <c r="M51" s="295"/>
      <c r="N51" s="297"/>
    </row>
    <row r="52" spans="1:14" ht="69" customHeight="1" x14ac:dyDescent="0.2">
      <c r="A52" s="775" t="s">
        <v>41</v>
      </c>
      <c r="B52" s="549" t="s">
        <v>88</v>
      </c>
      <c r="C52" s="574">
        <v>2</v>
      </c>
      <c r="D52" s="295">
        <v>6800</v>
      </c>
      <c r="E52" s="296"/>
      <c r="F52" s="297">
        <v>2540</v>
      </c>
      <c r="G52" s="722">
        <v>2760</v>
      </c>
      <c r="H52" s="755">
        <v>2030</v>
      </c>
      <c r="I52" s="295">
        <v>3000</v>
      </c>
      <c r="J52" s="297">
        <v>2160</v>
      </c>
      <c r="K52" s="722">
        <v>3030</v>
      </c>
      <c r="L52" s="755">
        <v>2190</v>
      </c>
      <c r="M52" s="295">
        <v>3210</v>
      </c>
      <c r="N52" s="297">
        <v>2350</v>
      </c>
    </row>
    <row r="53" spans="1:14" ht="54.6" customHeight="1" x14ac:dyDescent="0.2">
      <c r="A53" s="581" t="s">
        <v>31</v>
      </c>
      <c r="B53" s="549" t="s">
        <v>90</v>
      </c>
      <c r="C53" s="574">
        <v>1</v>
      </c>
      <c r="D53" s="582"/>
      <c r="E53" s="327">
        <v>3690</v>
      </c>
      <c r="F53" s="297">
        <v>2540</v>
      </c>
      <c r="G53" s="722"/>
      <c r="H53" s="755">
        <v>2030</v>
      </c>
      <c r="I53" s="295"/>
      <c r="J53" s="297">
        <v>2160</v>
      </c>
      <c r="K53" s="722"/>
      <c r="L53" s="755">
        <v>2190</v>
      </c>
      <c r="M53" s="295"/>
      <c r="N53" s="297">
        <v>2350</v>
      </c>
    </row>
    <row r="54" spans="1:14" ht="47.25" customHeight="1" x14ac:dyDescent="0.2">
      <c r="A54" s="775" t="s">
        <v>29</v>
      </c>
      <c r="B54" s="549" t="s">
        <v>68</v>
      </c>
      <c r="C54" s="574">
        <v>1</v>
      </c>
      <c r="D54" s="326"/>
      <c r="E54" s="327">
        <v>3940</v>
      </c>
      <c r="F54" s="297">
        <v>2540</v>
      </c>
      <c r="G54" s="722"/>
      <c r="H54" s="755">
        <v>2030</v>
      </c>
      <c r="I54" s="295"/>
      <c r="J54" s="297">
        <v>2160</v>
      </c>
      <c r="K54" s="722"/>
      <c r="L54" s="755">
        <v>2190</v>
      </c>
      <c r="M54" s="295"/>
      <c r="N54" s="297">
        <v>2350</v>
      </c>
    </row>
    <row r="55" spans="1:14" ht="66" customHeight="1" x14ac:dyDescent="0.2">
      <c r="A55" s="775" t="s">
        <v>165</v>
      </c>
      <c r="B55" s="549" t="s">
        <v>134</v>
      </c>
      <c r="C55" s="574">
        <v>1</v>
      </c>
      <c r="D55" s="326"/>
      <c r="E55" s="327">
        <v>4260</v>
      </c>
      <c r="F55" s="297">
        <v>2540</v>
      </c>
      <c r="G55" s="722"/>
      <c r="H55" s="755">
        <v>2030</v>
      </c>
      <c r="I55" s="295"/>
      <c r="J55" s="297">
        <v>2160</v>
      </c>
      <c r="K55" s="722"/>
      <c r="L55" s="755">
        <v>2190</v>
      </c>
      <c r="M55" s="295"/>
      <c r="N55" s="297">
        <v>2350</v>
      </c>
    </row>
    <row r="56" spans="1:14" ht="93" customHeight="1" thickBot="1" x14ac:dyDescent="0.25">
      <c r="A56" s="883" t="s">
        <v>202</v>
      </c>
      <c r="B56" s="884" t="s">
        <v>61</v>
      </c>
      <c r="C56" s="885">
        <v>1</v>
      </c>
      <c r="D56" s="886"/>
      <c r="E56" s="597">
        <v>3400</v>
      </c>
      <c r="F56" s="387"/>
      <c r="G56" s="887"/>
      <c r="H56" s="888"/>
      <c r="I56" s="301"/>
      <c r="J56" s="387"/>
      <c r="K56" s="887"/>
      <c r="L56" s="888"/>
      <c r="M56" s="301"/>
      <c r="N56" s="387"/>
    </row>
    <row r="57" spans="1:14" ht="24" customHeight="1" thickBot="1" x14ac:dyDescent="0.25">
      <c r="A57" s="1878" t="s">
        <v>54</v>
      </c>
      <c r="B57" s="1879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777"/>
      <c r="N57" s="778"/>
    </row>
    <row r="58" spans="1:14" ht="55.15" customHeight="1" x14ac:dyDescent="0.2">
      <c r="A58" s="581" t="s">
        <v>51</v>
      </c>
      <c r="B58" s="549" t="s">
        <v>166</v>
      </c>
      <c r="C58" s="787">
        <v>2</v>
      </c>
      <c r="D58" s="581">
        <v>3890</v>
      </c>
      <c r="E58" s="567">
        <v>5440</v>
      </c>
      <c r="F58" s="297">
        <v>2540</v>
      </c>
      <c r="G58" s="722">
        <v>3150</v>
      </c>
      <c r="H58" s="755">
        <v>2030</v>
      </c>
      <c r="I58" s="295">
        <v>3420</v>
      </c>
      <c r="J58" s="297">
        <v>2160</v>
      </c>
      <c r="K58" s="722">
        <v>3460</v>
      </c>
      <c r="L58" s="755">
        <v>2190</v>
      </c>
      <c r="M58" s="295">
        <v>3690</v>
      </c>
      <c r="N58" s="297">
        <v>2350</v>
      </c>
    </row>
    <row r="59" spans="1:14" ht="66.75" customHeight="1" thickBot="1" x14ac:dyDescent="0.25">
      <c r="A59" s="587" t="s">
        <v>136</v>
      </c>
      <c r="B59" s="596" t="s">
        <v>167</v>
      </c>
      <c r="C59" s="897">
        <v>2</v>
      </c>
      <c r="D59" s="329">
        <v>4070</v>
      </c>
      <c r="E59" s="597">
        <v>5700</v>
      </c>
      <c r="F59" s="297">
        <v>2540</v>
      </c>
      <c r="G59" s="887">
        <v>3300</v>
      </c>
      <c r="H59" s="755">
        <v>2030</v>
      </c>
      <c r="I59" s="301">
        <v>3590</v>
      </c>
      <c r="J59" s="297">
        <v>2160</v>
      </c>
      <c r="K59" s="887">
        <v>3630</v>
      </c>
      <c r="L59" s="755">
        <v>2190</v>
      </c>
      <c r="M59" s="301">
        <v>3870</v>
      </c>
      <c r="N59" s="297">
        <v>2350</v>
      </c>
    </row>
    <row r="60" spans="1:14" ht="28.15" customHeight="1" thickBot="1" x14ac:dyDescent="0.25">
      <c r="A60" s="1819" t="s">
        <v>95</v>
      </c>
      <c r="B60" s="1820"/>
      <c r="C60" s="1820"/>
      <c r="D60" s="1820"/>
      <c r="E60" s="1820"/>
      <c r="F60" s="1820"/>
      <c r="G60" s="1820"/>
      <c r="H60" s="1820"/>
      <c r="I60" s="1820"/>
      <c r="J60" s="1820"/>
      <c r="K60" s="1820"/>
      <c r="L60" s="1820"/>
      <c r="M60" s="1820"/>
      <c r="N60" s="1821"/>
    </row>
    <row r="61" spans="1:14" ht="22.9" hidden="1" customHeight="1" thickBot="1" x14ac:dyDescent="0.25">
      <c r="A61" s="898"/>
      <c r="B61" s="898"/>
      <c r="C61" s="898"/>
      <c r="D61" s="899">
        <v>3200</v>
      </c>
      <c r="E61" s="899"/>
      <c r="F61" s="899"/>
      <c r="G61" s="899"/>
      <c r="H61" s="899"/>
      <c r="I61" s="899"/>
      <c r="J61" s="899"/>
      <c r="K61" s="899">
        <v>3520</v>
      </c>
      <c r="L61" s="314"/>
      <c r="M61" s="314"/>
      <c r="N61" s="314"/>
    </row>
    <row r="62" spans="1:14" ht="62.25" customHeight="1" x14ac:dyDescent="0.2">
      <c r="A62" s="581" t="s">
        <v>15</v>
      </c>
      <c r="B62" s="549" t="s">
        <v>168</v>
      </c>
      <c r="C62" s="836">
        <v>2</v>
      </c>
      <c r="D62" s="326">
        <v>4990</v>
      </c>
      <c r="E62" s="327">
        <v>6980</v>
      </c>
      <c r="F62" s="328">
        <v>2740</v>
      </c>
      <c r="G62" s="906">
        <v>4040</v>
      </c>
      <c r="H62" s="907">
        <v>2190</v>
      </c>
      <c r="I62" s="326">
        <v>4390</v>
      </c>
      <c r="J62" s="328">
        <v>2330</v>
      </c>
      <c r="K62" s="906">
        <v>4440</v>
      </c>
      <c r="L62" s="907">
        <v>2360</v>
      </c>
      <c r="M62" s="326">
        <v>4740</v>
      </c>
      <c r="N62" s="328">
        <v>2470</v>
      </c>
    </row>
    <row r="63" spans="1:14" ht="63.75" customHeight="1" x14ac:dyDescent="0.2">
      <c r="A63" s="326" t="s">
        <v>14</v>
      </c>
      <c r="B63" s="549" t="s">
        <v>169</v>
      </c>
      <c r="C63" s="836">
        <v>2</v>
      </c>
      <c r="D63" s="326">
        <v>5380</v>
      </c>
      <c r="E63" s="327">
        <v>7530</v>
      </c>
      <c r="F63" s="328">
        <v>2960</v>
      </c>
      <c r="G63" s="906">
        <v>4360</v>
      </c>
      <c r="H63" s="907">
        <v>2370</v>
      </c>
      <c r="I63" s="326">
        <v>4730</v>
      </c>
      <c r="J63" s="328">
        <v>2510</v>
      </c>
      <c r="K63" s="906">
        <v>4790</v>
      </c>
      <c r="L63" s="907">
        <v>2540</v>
      </c>
      <c r="M63" s="326">
        <v>5110</v>
      </c>
      <c r="N63" s="328">
        <v>2660</v>
      </c>
    </row>
    <row r="64" spans="1:14" ht="71.25" customHeight="1" x14ac:dyDescent="0.2">
      <c r="A64" s="581" t="s">
        <v>145</v>
      </c>
      <c r="B64" s="549" t="s">
        <v>170</v>
      </c>
      <c r="C64" s="836">
        <v>2</v>
      </c>
      <c r="D64" s="326">
        <v>5720</v>
      </c>
      <c r="E64" s="327">
        <v>8010</v>
      </c>
      <c r="F64" s="328">
        <v>3150</v>
      </c>
      <c r="G64" s="906">
        <v>4640</v>
      </c>
      <c r="H64" s="907">
        <v>2520</v>
      </c>
      <c r="I64" s="326">
        <v>5040</v>
      </c>
      <c r="J64" s="328">
        <v>2680</v>
      </c>
      <c r="K64" s="906">
        <v>5090</v>
      </c>
      <c r="L64" s="907">
        <v>2710</v>
      </c>
      <c r="M64" s="326">
        <v>5440</v>
      </c>
      <c r="N64" s="328">
        <v>2830</v>
      </c>
    </row>
    <row r="65" spans="1:14" ht="55.15" customHeight="1" thickBot="1" x14ac:dyDescent="0.25">
      <c r="A65" s="587" t="s">
        <v>146</v>
      </c>
      <c r="B65" s="596" t="s">
        <v>171</v>
      </c>
      <c r="C65" s="908">
        <v>2</v>
      </c>
      <c r="D65" s="329">
        <v>7880</v>
      </c>
      <c r="E65" s="597">
        <v>11030</v>
      </c>
      <c r="F65" s="909">
        <v>4330</v>
      </c>
      <c r="G65" s="910">
        <v>6380</v>
      </c>
      <c r="H65" s="911">
        <v>3470</v>
      </c>
      <c r="I65" s="329">
        <v>6930</v>
      </c>
      <c r="J65" s="909">
        <v>3680</v>
      </c>
      <c r="K65" s="910">
        <v>7010</v>
      </c>
      <c r="L65" s="911">
        <v>3720</v>
      </c>
      <c r="M65" s="329">
        <v>7480</v>
      </c>
      <c r="N65" s="909">
        <v>3900</v>
      </c>
    </row>
    <row r="66" spans="1:14" ht="34.9" customHeight="1" x14ac:dyDescent="0.25">
      <c r="A66" s="1869" t="s">
        <v>93</v>
      </c>
      <c r="B66" s="1870"/>
      <c r="C66" s="1870"/>
      <c r="D66" s="1870"/>
      <c r="E66" s="1870"/>
      <c r="F66" s="1870"/>
      <c r="G66" s="1870"/>
      <c r="H66" s="1870"/>
      <c r="I66" s="1870"/>
      <c r="J66" s="1870"/>
      <c r="K66" s="1870"/>
      <c r="L66" s="1870"/>
      <c r="M66" s="79"/>
      <c r="N66" s="79"/>
    </row>
    <row r="67" spans="1:14" ht="19.899999999999999" customHeight="1" x14ac:dyDescent="0.25">
      <c r="A67" s="16" t="s">
        <v>12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9.899999999999999" customHeight="1" x14ac:dyDescent="0.25">
      <c r="A68" s="1807" t="s">
        <v>81</v>
      </c>
      <c r="B68" s="1807"/>
      <c r="C68" s="1807"/>
      <c r="D68" s="1807"/>
      <c r="E68" s="1807"/>
      <c r="F68" s="1807"/>
      <c r="G68" s="1807"/>
      <c r="H68" s="1807"/>
      <c r="I68" s="1807"/>
      <c r="J68" s="1807"/>
      <c r="K68" s="1807"/>
      <c r="L68" s="1807"/>
      <c r="M68" s="27"/>
      <c r="N68" s="27"/>
    </row>
    <row r="69" spans="1:14" ht="17.45" customHeight="1" x14ac:dyDescent="0.25">
      <c r="A69" s="27" t="s">
        <v>36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20.45" customHeight="1" x14ac:dyDescent="0.25">
      <c r="A70" s="16" t="s">
        <v>10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9.149999999999999" customHeight="1" x14ac:dyDescent="0.25">
      <c r="A71" s="16" t="s">
        <v>11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8.600000000000001" customHeight="1" x14ac:dyDescent="0.25">
      <c r="A72" s="16" t="s">
        <v>49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21" customHeight="1" x14ac:dyDescent="0.25">
      <c r="A73" s="1808" t="s">
        <v>83</v>
      </c>
      <c r="B73" s="1807"/>
      <c r="C73" s="1807"/>
      <c r="D73" s="1807"/>
      <c r="E73" s="1807"/>
      <c r="F73" s="1807"/>
      <c r="G73" s="1807"/>
      <c r="H73" s="1807"/>
      <c r="I73" s="1807"/>
      <c r="J73" s="1807"/>
      <c r="K73" s="1807"/>
      <c r="L73" s="1807"/>
      <c r="M73" s="27"/>
      <c r="N73" s="27"/>
    </row>
    <row r="74" spans="1:14" ht="26.45" customHeight="1" x14ac:dyDescent="0.2">
      <c r="A74" s="1880" t="s">
        <v>37</v>
      </c>
      <c r="B74" s="1880"/>
      <c r="C74" s="1880"/>
      <c r="D74" s="1880"/>
      <c r="E74" s="1880"/>
      <c r="F74" s="1880"/>
      <c r="G74" s="1880"/>
      <c r="H74" s="1880"/>
      <c r="I74" s="1880"/>
      <c r="J74" s="1880"/>
      <c r="K74" s="1880"/>
      <c r="L74" s="1880"/>
      <c r="M74" s="77"/>
      <c r="N74" s="77"/>
    </row>
    <row r="75" spans="1:14" ht="41.25" customHeight="1" x14ac:dyDescent="0.25">
      <c r="A75" s="17"/>
      <c r="B75" s="1855" t="s">
        <v>131</v>
      </c>
      <c r="C75" s="1855"/>
      <c r="D75" s="1855"/>
      <c r="E75" s="1855"/>
      <c r="F75" s="1855"/>
      <c r="G75" s="1855"/>
      <c r="H75" s="1855"/>
      <c r="I75" s="1855"/>
      <c r="J75" s="1855"/>
      <c r="K75" s="1855"/>
      <c r="L75" s="1855"/>
      <c r="M75" s="17"/>
      <c r="N75" s="17"/>
    </row>
    <row r="76" spans="1:14" ht="25.5" customHeight="1" x14ac:dyDescent="0.25">
      <c r="A76" s="17"/>
      <c r="B76" s="1855" t="s">
        <v>176</v>
      </c>
      <c r="C76" s="1855"/>
      <c r="D76" s="1855"/>
      <c r="E76" s="1855"/>
      <c r="F76" s="1855"/>
      <c r="G76" s="1855"/>
      <c r="H76" s="1855"/>
      <c r="I76" s="1855"/>
      <c r="J76" s="1855"/>
      <c r="K76" s="1855"/>
      <c r="L76" s="1855"/>
      <c r="M76" s="17"/>
      <c r="N76" s="17"/>
    </row>
    <row r="77" spans="1:14" ht="39.75" customHeight="1" x14ac:dyDescent="0.25">
      <c r="A77" s="17"/>
      <c r="B77" s="1855" t="s">
        <v>183</v>
      </c>
      <c r="C77" s="1855"/>
      <c r="D77" s="1855"/>
      <c r="E77" s="1855"/>
      <c r="F77" s="1855"/>
      <c r="G77" s="1855"/>
      <c r="H77" s="1855"/>
      <c r="I77" s="1855"/>
      <c r="J77" s="1855"/>
      <c r="K77" s="1855"/>
      <c r="L77" s="1855"/>
      <c r="M77" s="17"/>
      <c r="N77" s="17"/>
    </row>
    <row r="78" spans="1:14" ht="39" customHeight="1" x14ac:dyDescent="0.25">
      <c r="A78" s="17"/>
      <c r="B78" s="1855" t="s">
        <v>184</v>
      </c>
      <c r="C78" s="1855"/>
      <c r="D78" s="1855"/>
      <c r="E78" s="1855"/>
      <c r="F78" s="1855"/>
      <c r="G78" s="1855"/>
      <c r="H78" s="1855"/>
      <c r="I78" s="1855"/>
      <c r="J78" s="1855"/>
      <c r="K78" s="1855"/>
      <c r="L78" s="1855"/>
      <c r="M78" s="17"/>
      <c r="N78" s="17"/>
    </row>
    <row r="79" spans="1:14" ht="41.25" customHeight="1" x14ac:dyDescent="0.25">
      <c r="A79" s="17"/>
      <c r="B79" s="1855" t="s">
        <v>185</v>
      </c>
      <c r="C79" s="1855"/>
      <c r="D79" s="1855"/>
      <c r="E79" s="1855"/>
      <c r="F79" s="1855"/>
      <c r="G79" s="1855"/>
      <c r="H79" s="1855"/>
      <c r="I79" s="1855"/>
      <c r="J79" s="1855"/>
      <c r="K79" s="1855"/>
      <c r="L79" s="1855"/>
      <c r="M79" s="17"/>
      <c r="N79" s="17"/>
    </row>
    <row r="80" spans="1:14" ht="39.75" customHeight="1" x14ac:dyDescent="0.25">
      <c r="A80" s="17"/>
      <c r="B80" s="1855" t="s">
        <v>186</v>
      </c>
      <c r="C80" s="1855"/>
      <c r="D80" s="1855"/>
      <c r="E80" s="1855"/>
      <c r="F80" s="1855"/>
      <c r="G80" s="1855"/>
      <c r="H80" s="1855"/>
      <c r="I80" s="1855"/>
      <c r="J80" s="1855"/>
      <c r="K80" s="1855"/>
      <c r="L80" s="1855"/>
      <c r="M80" s="17"/>
      <c r="N80" s="17"/>
    </row>
    <row r="81" spans="1:14" ht="22.5" customHeight="1" x14ac:dyDescent="0.25">
      <c r="A81" s="1832" t="s">
        <v>2</v>
      </c>
      <c r="B81" s="1832"/>
      <c r="C81" s="1832"/>
      <c r="D81" s="1832"/>
      <c r="E81" s="1832"/>
      <c r="F81" s="1832"/>
      <c r="G81" s="1832"/>
      <c r="H81" s="1832"/>
      <c r="I81" s="1832"/>
      <c r="J81" s="1832"/>
      <c r="K81" s="1832"/>
      <c r="L81" s="1832"/>
      <c r="M81" s="73"/>
      <c r="N81" s="73"/>
    </row>
    <row r="82" spans="1:14" ht="29.25" customHeight="1" x14ac:dyDescent="0.25">
      <c r="A82" s="1841" t="s">
        <v>187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39"/>
      <c r="N82" s="39"/>
    </row>
    <row r="83" spans="1:14" ht="28.5" customHeight="1" x14ac:dyDescent="0.25">
      <c r="A83" s="1841" t="s">
        <v>178</v>
      </c>
      <c r="B83" s="1841"/>
      <c r="C83" s="1841"/>
      <c r="D83" s="1841"/>
      <c r="E83" s="1841"/>
      <c r="F83" s="1841"/>
      <c r="G83" s="1841"/>
      <c r="H83" s="1841"/>
      <c r="I83" s="1841"/>
      <c r="J83" s="1841"/>
      <c r="K83" s="1841"/>
      <c r="L83" s="1841"/>
      <c r="M83" s="39"/>
      <c r="N83" s="39"/>
    </row>
    <row r="84" spans="1:14" ht="67.5" customHeight="1" x14ac:dyDescent="0.25">
      <c r="A84" s="1841" t="s">
        <v>188</v>
      </c>
      <c r="B84" s="1841"/>
      <c r="C84" s="1841"/>
      <c r="D84" s="1841"/>
      <c r="E84" s="1841"/>
      <c r="F84" s="1841"/>
      <c r="G84" s="1841"/>
      <c r="H84" s="1841"/>
      <c r="I84" s="1841"/>
      <c r="J84" s="1841"/>
      <c r="K84" s="1841"/>
      <c r="L84" s="1841"/>
      <c r="M84" s="39"/>
      <c r="N84" s="39"/>
    </row>
    <row r="85" spans="1:14" ht="39.75" customHeight="1" x14ac:dyDescent="0.25">
      <c r="A85" s="1841" t="s">
        <v>50</v>
      </c>
      <c r="B85" s="1841"/>
      <c r="C85" s="1841"/>
      <c r="D85" s="1841"/>
      <c r="E85" s="1841"/>
      <c r="F85" s="1841"/>
      <c r="G85" s="1841"/>
      <c r="H85" s="1841"/>
      <c r="I85" s="1841"/>
      <c r="J85" s="1841"/>
      <c r="K85" s="1841"/>
      <c r="L85" s="1841"/>
      <c r="M85" s="39"/>
      <c r="N85" s="39"/>
    </row>
    <row r="86" spans="1:14" ht="51.75" customHeight="1" x14ac:dyDescent="0.25">
      <c r="A86" s="1841" t="s">
        <v>148</v>
      </c>
      <c r="B86" s="1841"/>
      <c r="C86" s="1841"/>
      <c r="D86" s="1841"/>
      <c r="E86" s="1841"/>
      <c r="F86" s="1841"/>
      <c r="G86" s="1841"/>
      <c r="H86" s="1841"/>
      <c r="I86" s="1841"/>
      <c r="J86" s="1841"/>
      <c r="K86" s="1841"/>
      <c r="L86" s="1841"/>
      <c r="M86" s="39"/>
      <c r="N86" s="39"/>
    </row>
    <row r="87" spans="1:14" ht="57.75" customHeight="1" x14ac:dyDescent="0.25">
      <c r="A87" s="1841" t="s">
        <v>196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39"/>
      <c r="N87" s="39"/>
    </row>
    <row r="88" spans="1:14" ht="40.5" customHeight="1" x14ac:dyDescent="0.25">
      <c r="A88" s="1841" t="s">
        <v>53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39"/>
      <c r="N88" s="39"/>
    </row>
    <row r="89" spans="1:14" ht="40.5" customHeight="1" x14ac:dyDescent="0.25">
      <c r="A89" s="1841" t="s">
        <v>96</v>
      </c>
      <c r="B89" s="1841"/>
      <c r="C89" s="1841"/>
      <c r="D89" s="1841"/>
      <c r="E89" s="1841"/>
      <c r="F89" s="1841"/>
      <c r="G89" s="1841"/>
      <c r="H89" s="1841"/>
      <c r="I89" s="1841"/>
      <c r="J89" s="1841"/>
      <c r="K89" s="1841"/>
      <c r="L89" s="1841"/>
      <c r="M89" s="39"/>
      <c r="N89" s="39"/>
    </row>
    <row r="90" spans="1:14" ht="34.5" customHeight="1" x14ac:dyDescent="0.25">
      <c r="A90" s="1841" t="s">
        <v>39</v>
      </c>
      <c r="B90" s="1841"/>
      <c r="C90" s="1841"/>
      <c r="D90" s="1841"/>
      <c r="E90" s="1841"/>
      <c r="F90" s="1841"/>
      <c r="G90" s="1841"/>
      <c r="H90" s="1841"/>
      <c r="I90" s="1841"/>
      <c r="J90" s="1841"/>
      <c r="K90" s="1841"/>
      <c r="L90" s="1841"/>
      <c r="M90" s="39"/>
      <c r="N90" s="39"/>
    </row>
    <row r="91" spans="1:14" ht="18.600000000000001" customHeight="1" x14ac:dyDescent="0.25">
      <c r="A91" s="1882" t="s">
        <v>18</v>
      </c>
      <c r="B91" s="1882"/>
      <c r="C91" s="1882"/>
      <c r="D91" s="1883"/>
      <c r="E91" s="1883"/>
      <c r="F91" s="1883"/>
      <c r="G91" s="1883"/>
      <c r="H91" s="1883"/>
      <c r="I91" s="1883"/>
      <c r="J91" s="1883"/>
      <c r="K91" s="1883"/>
      <c r="L91" s="1883"/>
      <c r="M91" s="56"/>
      <c r="N91" s="56"/>
    </row>
    <row r="92" spans="1:14" ht="18.600000000000001" customHeight="1" x14ac:dyDescent="0.25">
      <c r="A92" s="1883" t="s">
        <v>19</v>
      </c>
      <c r="B92" s="1883"/>
      <c r="C92" s="1883"/>
      <c r="D92" s="1883"/>
      <c r="E92" s="1883"/>
      <c r="F92" s="1883"/>
      <c r="G92" s="1883"/>
      <c r="H92" s="1883"/>
      <c r="I92" s="1883"/>
      <c r="J92" s="1883"/>
      <c r="K92" s="1883"/>
      <c r="L92" s="1883"/>
      <c r="M92" s="56"/>
      <c r="N92" s="56"/>
    </row>
    <row r="93" spans="1:14" ht="28.5" customHeight="1" x14ac:dyDescent="0.25">
      <c r="A93" s="1841" t="s">
        <v>97</v>
      </c>
      <c r="B93" s="1841"/>
      <c r="C93" s="1841"/>
      <c r="D93" s="1841"/>
      <c r="E93" s="1841"/>
      <c r="F93" s="1841"/>
      <c r="G93" s="1841"/>
      <c r="H93" s="1841"/>
      <c r="I93" s="1841"/>
      <c r="J93" s="1841"/>
      <c r="K93" s="1841"/>
      <c r="L93" s="1841"/>
      <c r="M93" s="39"/>
      <c r="N93" s="39"/>
    </row>
    <row r="94" spans="1:14" ht="15.75" x14ac:dyDescent="0.25">
      <c r="A94" s="8"/>
      <c r="B94" s="8"/>
      <c r="C94" s="8"/>
      <c r="D94" s="7"/>
      <c r="E94" s="7"/>
      <c r="F94" s="7"/>
      <c r="G94" s="7"/>
      <c r="H94" s="7"/>
      <c r="I94" s="7"/>
      <c r="J94" s="7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5" thickBo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64.5" customHeight="1" thickBot="1" x14ac:dyDescent="0.25">
      <c r="A97" s="1791" t="s">
        <v>20</v>
      </c>
      <c r="B97" s="1842"/>
      <c r="C97" s="1793" t="s">
        <v>21</v>
      </c>
      <c r="D97" s="1790"/>
      <c r="E97" s="1790"/>
      <c r="F97" s="1790"/>
      <c r="G97" s="1790"/>
      <c r="H97" s="1792"/>
      <c r="I97" s="1847" t="s">
        <v>22</v>
      </c>
      <c r="J97" s="1787" t="s">
        <v>52</v>
      </c>
      <c r="K97" s="1789"/>
      <c r="L97" s="5"/>
      <c r="M97" s="5"/>
      <c r="N97" s="5"/>
    </row>
    <row r="98" spans="1:14" ht="48.75" thickBot="1" x14ac:dyDescent="0.25">
      <c r="A98" s="1843"/>
      <c r="B98" s="1844"/>
      <c r="C98" s="1830"/>
      <c r="D98" s="1845"/>
      <c r="E98" s="1845"/>
      <c r="F98" s="1845"/>
      <c r="G98" s="1845"/>
      <c r="H98" s="1846"/>
      <c r="I98" s="1848"/>
      <c r="J98" s="333" t="s">
        <v>193</v>
      </c>
      <c r="K98" s="24" t="s">
        <v>194</v>
      </c>
      <c r="L98" s="5"/>
      <c r="M98" s="5"/>
      <c r="N98" s="5"/>
    </row>
    <row r="99" spans="1:14" ht="19.5" customHeight="1" thickBot="1" x14ac:dyDescent="0.25">
      <c r="A99" s="1797" t="s">
        <v>192</v>
      </c>
      <c r="B99" s="1798"/>
      <c r="C99" s="1798"/>
      <c r="D99" s="1798"/>
      <c r="E99" s="1798"/>
      <c r="F99" s="1798"/>
      <c r="G99" s="1798"/>
      <c r="H99" s="1798"/>
      <c r="I99" s="1798"/>
      <c r="J99" s="1798"/>
      <c r="K99" s="1799"/>
      <c r="L99" s="5"/>
      <c r="M99" s="5"/>
      <c r="N99" s="5"/>
    </row>
    <row r="100" spans="1:14" ht="33" customHeight="1" x14ac:dyDescent="0.2">
      <c r="A100" s="1955" t="s">
        <v>48</v>
      </c>
      <c r="B100" s="1956"/>
      <c r="C100" s="2001" t="s">
        <v>91</v>
      </c>
      <c r="D100" s="2002"/>
      <c r="E100" s="2002"/>
      <c r="F100" s="2002"/>
      <c r="G100" s="2002"/>
      <c r="H100" s="2003"/>
      <c r="I100" s="574">
        <v>2</v>
      </c>
      <c r="J100" s="326">
        <v>1450</v>
      </c>
      <c r="K100" s="575"/>
      <c r="L100" s="5"/>
      <c r="M100" s="5"/>
      <c r="N100" s="5"/>
    </row>
    <row r="101" spans="1:14" ht="40.5" customHeight="1" thickBot="1" x14ac:dyDescent="0.25">
      <c r="A101" s="1955" t="s">
        <v>44</v>
      </c>
      <c r="B101" s="1956"/>
      <c r="C101" s="2001" t="s">
        <v>74</v>
      </c>
      <c r="D101" s="2002"/>
      <c r="E101" s="2002"/>
      <c r="F101" s="2002"/>
      <c r="G101" s="2002"/>
      <c r="H101" s="2003"/>
      <c r="I101" s="574">
        <v>2</v>
      </c>
      <c r="J101" s="326">
        <v>1700</v>
      </c>
      <c r="K101" s="575"/>
      <c r="L101" s="5"/>
      <c r="M101" s="5"/>
      <c r="N101" s="5"/>
    </row>
    <row r="102" spans="1:14" ht="43.5" customHeight="1" thickBot="1" x14ac:dyDescent="0.25">
      <c r="A102" s="1835" t="s">
        <v>28</v>
      </c>
      <c r="B102" s="1903"/>
      <c r="C102" s="1960" t="s">
        <v>75</v>
      </c>
      <c r="D102" s="1961"/>
      <c r="E102" s="1961"/>
      <c r="F102" s="1961"/>
      <c r="G102" s="1961"/>
      <c r="H102" s="1962"/>
      <c r="I102" s="931">
        <v>1</v>
      </c>
      <c r="J102" s="582"/>
      <c r="K102" s="328">
        <v>2040</v>
      </c>
      <c r="L102" s="5"/>
      <c r="M102" s="5"/>
      <c r="N102" s="5"/>
    </row>
    <row r="103" spans="1:14" ht="42.75" customHeight="1" thickBot="1" x14ac:dyDescent="0.25">
      <c r="A103" s="1955" t="s">
        <v>29</v>
      </c>
      <c r="B103" s="1956"/>
      <c r="C103" s="2001" t="s">
        <v>74</v>
      </c>
      <c r="D103" s="2002"/>
      <c r="E103" s="2002"/>
      <c r="F103" s="2002"/>
      <c r="G103" s="2002"/>
      <c r="H103" s="2003"/>
      <c r="I103" s="574">
        <v>1</v>
      </c>
      <c r="J103" s="582"/>
      <c r="K103" s="328">
        <v>2340</v>
      </c>
      <c r="L103" s="5"/>
      <c r="M103" s="5"/>
      <c r="N103" s="5"/>
    </row>
    <row r="104" spans="1:14" ht="53.25" customHeight="1" thickBot="1" x14ac:dyDescent="0.25">
      <c r="A104" s="1835" t="s">
        <v>133</v>
      </c>
      <c r="B104" s="1903"/>
      <c r="C104" s="1960" t="s">
        <v>134</v>
      </c>
      <c r="D104" s="1961"/>
      <c r="E104" s="1961"/>
      <c r="F104" s="1961"/>
      <c r="G104" s="1961"/>
      <c r="H104" s="1962"/>
      <c r="I104" s="931"/>
      <c r="J104" s="582"/>
      <c r="K104" s="328">
        <v>2710</v>
      </c>
      <c r="L104" s="5"/>
      <c r="M104" s="5"/>
      <c r="N104" s="5"/>
    </row>
    <row r="105" spans="1:14" ht="44.25" customHeight="1" thickBot="1" x14ac:dyDescent="0.25">
      <c r="A105" s="1950" t="s">
        <v>34</v>
      </c>
      <c r="B105" s="1951"/>
      <c r="C105" s="2004" t="s">
        <v>179</v>
      </c>
      <c r="D105" s="2005"/>
      <c r="E105" s="2005"/>
      <c r="F105" s="2005"/>
      <c r="G105" s="2005"/>
      <c r="H105" s="2006"/>
      <c r="I105" s="885">
        <v>2</v>
      </c>
      <c r="J105" s="329">
        <v>2280</v>
      </c>
      <c r="K105" s="589"/>
      <c r="L105" s="5"/>
      <c r="M105" s="5"/>
      <c r="N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 x14ac:dyDescent="0.25">
      <c r="A107" s="1854" t="s">
        <v>2</v>
      </c>
      <c r="B107" s="1854"/>
      <c r="C107" s="1854"/>
      <c r="D107" s="1854"/>
      <c r="E107" s="1854"/>
      <c r="F107" s="1854"/>
      <c r="G107" s="1854"/>
      <c r="H107" s="1854"/>
      <c r="I107" s="1854"/>
      <c r="J107" s="1854"/>
      <c r="K107" s="1854"/>
      <c r="L107" s="1854"/>
      <c r="M107" s="5"/>
      <c r="N107" s="5"/>
    </row>
    <row r="108" spans="1:14" ht="15" customHeight="1" x14ac:dyDescent="0.25">
      <c r="A108" s="1855" t="s">
        <v>98</v>
      </c>
      <c r="B108" s="1855"/>
      <c r="C108" s="1855"/>
      <c r="D108" s="1855"/>
      <c r="E108" s="1855"/>
      <c r="F108" s="1855"/>
      <c r="G108" s="1855"/>
      <c r="H108" s="1855"/>
      <c r="I108" s="1855"/>
      <c r="J108" s="1855"/>
      <c r="K108" s="1855"/>
      <c r="L108" s="1855"/>
      <c r="M108" s="5"/>
      <c r="N108" s="5"/>
    </row>
    <row r="109" spans="1:14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5"/>
      <c r="L109" s="15"/>
      <c r="M109" s="5"/>
      <c r="N109" s="5"/>
    </row>
    <row r="110" spans="1:14" ht="15.75" x14ac:dyDescent="0.25">
      <c r="A110" s="8"/>
      <c r="B110" s="8" t="s">
        <v>42</v>
      </c>
      <c r="C110" s="8"/>
      <c r="D110" s="7"/>
      <c r="E110" s="7"/>
      <c r="F110" s="7"/>
      <c r="G110" s="7"/>
      <c r="H110" s="7"/>
      <c r="I110" s="7"/>
      <c r="J110" s="7"/>
      <c r="K110" s="5"/>
      <c r="L110" s="5"/>
      <c r="M110" s="5"/>
      <c r="N110" s="5"/>
    </row>
    <row r="111" spans="1:14" ht="15.75" x14ac:dyDescent="0.25">
      <c r="A111" s="8"/>
      <c r="B111" s="8" t="s">
        <v>43</v>
      </c>
      <c r="C111" s="8"/>
      <c r="D111" s="7"/>
      <c r="E111" s="7"/>
      <c r="F111" s="7"/>
      <c r="G111" s="7"/>
      <c r="H111" s="7"/>
      <c r="I111" s="7"/>
      <c r="J111" s="7"/>
      <c r="K111" s="5"/>
      <c r="L111" s="5"/>
      <c r="M111" s="5"/>
      <c r="N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</sheetData>
  <mergeCells count="76">
    <mergeCell ref="A93:L93"/>
    <mergeCell ref="J97:K97"/>
    <mergeCell ref="I97:I98"/>
    <mergeCell ref="B76:L76"/>
    <mergeCell ref="A85:L85"/>
    <mergeCell ref="B78:L78"/>
    <mergeCell ref="B79:L79"/>
    <mergeCell ref="A60:N60"/>
    <mergeCell ref="A66:L66"/>
    <mergeCell ref="A81:L81"/>
    <mergeCell ref="A73:L73"/>
    <mergeCell ref="B77:L77"/>
    <mergeCell ref="A68:L68"/>
    <mergeCell ref="A74:L74"/>
    <mergeCell ref="B75:L75"/>
    <mergeCell ref="A108:L108"/>
    <mergeCell ref="A104:B104"/>
    <mergeCell ref="C104:H104"/>
    <mergeCell ref="A97:B98"/>
    <mergeCell ref="C97:H98"/>
    <mergeCell ref="A105:B105"/>
    <mergeCell ref="C105:H105"/>
    <mergeCell ref="A101:B101"/>
    <mergeCell ref="A99:K99"/>
    <mergeCell ref="A100:B100"/>
    <mergeCell ref="A103:B103"/>
    <mergeCell ref="A102:B102"/>
    <mergeCell ref="C103:H103"/>
    <mergeCell ref="A107:L107"/>
    <mergeCell ref="A57:L57"/>
    <mergeCell ref="C102:H102"/>
    <mergeCell ref="A47:N47"/>
    <mergeCell ref="A92:L92"/>
    <mergeCell ref="A90:L90"/>
    <mergeCell ref="A87:L87"/>
    <mergeCell ref="A88:L88"/>
    <mergeCell ref="A89:L89"/>
    <mergeCell ref="A91:L91"/>
    <mergeCell ref="B80:L80"/>
    <mergeCell ref="A82:L82"/>
    <mergeCell ref="A83:L83"/>
    <mergeCell ref="A84:L84"/>
    <mergeCell ref="C100:H100"/>
    <mergeCell ref="C101:H101"/>
    <mergeCell ref="A86:L86"/>
    <mergeCell ref="A46:N46"/>
    <mergeCell ref="A39:L39"/>
    <mergeCell ref="A40:N40"/>
    <mergeCell ref="B44:B45"/>
    <mergeCell ref="G44:H44"/>
    <mergeCell ref="I44:J44"/>
    <mergeCell ref="A42:N42"/>
    <mergeCell ref="A44:A45"/>
    <mergeCell ref="M44:N44"/>
    <mergeCell ref="C44:C45"/>
    <mergeCell ref="D44:F44"/>
    <mergeCell ref="K44:L44"/>
    <mergeCell ref="A16:N16"/>
    <mergeCell ref="A17:N17"/>
    <mergeCell ref="M13:N13"/>
    <mergeCell ref="A41:N41"/>
    <mergeCell ref="A43:N43"/>
    <mergeCell ref="A15:N15"/>
    <mergeCell ref="B13:B14"/>
    <mergeCell ref="A13:A14"/>
    <mergeCell ref="C13:C14"/>
    <mergeCell ref="A24:L24"/>
    <mergeCell ref="A27:N27"/>
    <mergeCell ref="A34:L34"/>
    <mergeCell ref="I13:J13"/>
    <mergeCell ref="K13:L13"/>
    <mergeCell ref="A9:L9"/>
    <mergeCell ref="A10:L10"/>
    <mergeCell ref="A11:L11"/>
    <mergeCell ref="D13:F13"/>
    <mergeCell ref="G13:H1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2"/>
  <sheetViews>
    <sheetView topLeftCell="A211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  <col min="15" max="15" width="11" customWidth="1"/>
    <col min="16" max="16" width="7.42578125" customWidth="1"/>
    <col min="17" max="17" width="7.7109375" customWidth="1"/>
    <col min="18" max="18" width="8.28515625" customWidth="1"/>
    <col min="19" max="19" width="8.42578125" customWidth="1"/>
    <col min="20" max="20" width="8.140625" customWidth="1"/>
    <col min="21" max="21" width="7.7109375" customWidth="1"/>
    <col min="22" max="22" width="7.85546875" customWidth="1"/>
    <col min="23" max="23" width="8.5703125" customWidth="1"/>
    <col min="24" max="25" width="10.85546875" customWidth="1"/>
    <col min="26" max="27" width="9.7109375" customWidth="1"/>
    <col min="28" max="28" width="10" customWidth="1"/>
    <col min="30" max="41" width="7.7109375" customWidth="1"/>
  </cols>
  <sheetData>
    <row r="1" spans="1:15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  <c r="O1" s="6"/>
    </row>
    <row r="2" spans="1:15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  <c r="O2" s="7"/>
    </row>
    <row r="3" spans="1:15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  <c r="O3" s="7"/>
    </row>
    <row r="4" spans="1:15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  <c r="O4" s="7"/>
    </row>
    <row r="5" spans="1:15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  <c r="O5" s="7"/>
    </row>
    <row r="6" spans="1:15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  <c r="O6" s="7"/>
    </row>
    <row r="7" spans="1:15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139</v>
      </c>
      <c r="O7" s="7"/>
    </row>
    <row r="8" spans="1:15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  <c r="O8" s="5"/>
    </row>
    <row r="9" spans="1:15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  <c r="O9" s="75"/>
    </row>
    <row r="10" spans="1:15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  <c r="O10" s="75"/>
    </row>
    <row r="11" spans="1:15" ht="18.75" x14ac:dyDescent="0.3">
      <c r="A11" s="1780" t="s">
        <v>197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  <c r="O11" s="76"/>
    </row>
    <row r="12" spans="1:15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44.25" customHeight="1" thickBot="1" x14ac:dyDescent="0.25">
      <c r="A13" s="40" t="s">
        <v>20</v>
      </c>
      <c r="B13" s="42" t="s">
        <v>21</v>
      </c>
      <c r="C13" s="521" t="s">
        <v>22</v>
      </c>
      <c r="D13" s="1877" t="s">
        <v>52</v>
      </c>
      <c r="E13" s="1788"/>
      <c r="F13" s="1876"/>
      <c r="G13" s="1793" t="s">
        <v>84</v>
      </c>
      <c r="H13" s="1842"/>
      <c r="I13" s="1793" t="s">
        <v>162</v>
      </c>
      <c r="J13" s="1842"/>
      <c r="K13" s="1793" t="s">
        <v>163</v>
      </c>
      <c r="L13" s="1792"/>
      <c r="M13" s="1793" t="s">
        <v>180</v>
      </c>
      <c r="N13" s="1792"/>
      <c r="O13" s="100"/>
    </row>
    <row r="14" spans="1:15" ht="101.25" customHeight="1" thickBot="1" x14ac:dyDescent="0.25">
      <c r="A14" s="41"/>
      <c r="B14" s="43"/>
      <c r="C14" s="44"/>
      <c r="D14" s="22" t="s">
        <v>27</v>
      </c>
      <c r="E14" s="23" t="s">
        <v>26</v>
      </c>
      <c r="F14" s="24" t="s">
        <v>181</v>
      </c>
      <c r="G14" s="22" t="s">
        <v>23</v>
      </c>
      <c r="H14" s="24" t="s">
        <v>164</v>
      </c>
      <c r="I14" s="22" t="s">
        <v>23</v>
      </c>
      <c r="J14" s="24" t="s">
        <v>164</v>
      </c>
      <c r="K14" s="22" t="s">
        <v>23</v>
      </c>
      <c r="L14" s="24" t="s">
        <v>164</v>
      </c>
      <c r="M14" s="22" t="s">
        <v>23</v>
      </c>
      <c r="N14" s="24" t="s">
        <v>164</v>
      </c>
      <c r="O14" s="49"/>
    </row>
    <row r="15" spans="1:15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96"/>
      <c r="O15" s="80"/>
    </row>
    <row r="16" spans="1:15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  <c r="O16" s="88"/>
    </row>
    <row r="17" spans="1:15" ht="14.25" customHeight="1" thickBot="1" x14ac:dyDescent="0.3">
      <c r="A17" s="1886" t="s">
        <v>30</v>
      </c>
      <c r="B17" s="1887"/>
      <c r="C17" s="1887"/>
      <c r="D17" s="1887"/>
      <c r="E17" s="1887"/>
      <c r="F17" s="1887"/>
      <c r="G17" s="1887"/>
      <c r="H17" s="1887"/>
      <c r="I17" s="1887"/>
      <c r="J17" s="1887"/>
      <c r="K17" s="1887"/>
      <c r="L17" s="1887"/>
      <c r="M17" s="1887"/>
      <c r="N17" s="1888"/>
      <c r="O17" s="101"/>
    </row>
    <row r="18" spans="1:15" ht="27" customHeight="1" x14ac:dyDescent="0.25">
      <c r="A18" s="81"/>
      <c r="B18" s="82"/>
      <c r="C18" s="82"/>
      <c r="D18" s="81"/>
      <c r="E18" s="82"/>
      <c r="F18" s="83"/>
      <c r="G18" s="82"/>
      <c r="H18" s="82"/>
      <c r="I18" s="81"/>
      <c r="J18" s="83"/>
      <c r="K18" s="82"/>
      <c r="L18" s="82"/>
      <c r="M18" s="607"/>
      <c r="N18" s="608"/>
      <c r="O18" s="101"/>
    </row>
    <row r="19" spans="1:15" ht="12.6" customHeight="1" x14ac:dyDescent="0.25">
      <c r="A19" s="175"/>
      <c r="B19" s="18"/>
      <c r="C19" s="221"/>
      <c r="D19" s="728">
        <v>3190</v>
      </c>
      <c r="E19" s="555">
        <v>4310</v>
      </c>
      <c r="F19" s="729">
        <v>2540</v>
      </c>
      <c r="G19" s="720">
        <v>2590</v>
      </c>
      <c r="H19" s="750">
        <v>2030</v>
      </c>
      <c r="I19" s="741">
        <v>2810</v>
      </c>
      <c r="J19" s="729">
        <v>2160</v>
      </c>
      <c r="K19" s="720">
        <v>2840</v>
      </c>
      <c r="L19" s="750">
        <v>2190</v>
      </c>
      <c r="M19" s="741">
        <v>3020</v>
      </c>
      <c r="N19" s="729">
        <v>2350</v>
      </c>
      <c r="O19" s="102"/>
    </row>
    <row r="20" spans="1:15" ht="14.45" customHeight="1" thickBot="1" x14ac:dyDescent="0.3">
      <c r="A20" s="351"/>
      <c r="B20" s="90"/>
      <c r="C20" s="635"/>
      <c r="D20" s="641">
        <f>D19-980+20</f>
        <v>2230</v>
      </c>
      <c r="E20" s="352">
        <f>D20*135%</f>
        <v>3010.5</v>
      </c>
      <c r="F20" s="642">
        <f>F19-980+20</f>
        <v>1580</v>
      </c>
      <c r="G20" s="628">
        <f t="shared" ref="G20:L20" si="0">G19-830+20</f>
        <v>1780</v>
      </c>
      <c r="H20" s="529">
        <f t="shared" si="0"/>
        <v>1220</v>
      </c>
      <c r="I20" s="613">
        <f t="shared" si="0"/>
        <v>2000</v>
      </c>
      <c r="J20" s="610">
        <f t="shared" si="0"/>
        <v>1350</v>
      </c>
      <c r="K20" s="628">
        <f t="shared" si="0"/>
        <v>2030</v>
      </c>
      <c r="L20" s="529">
        <f t="shared" si="0"/>
        <v>1380</v>
      </c>
      <c r="M20" s="609">
        <f>M19-980+20</f>
        <v>2060</v>
      </c>
      <c r="N20" s="610">
        <f>N19-980+20</f>
        <v>1390</v>
      </c>
      <c r="O20" s="102">
        <v>135</v>
      </c>
    </row>
    <row r="21" spans="1:15" ht="58.15" customHeight="1" thickBot="1" x14ac:dyDescent="0.3">
      <c r="A21" s="531" t="s">
        <v>78</v>
      </c>
      <c r="B21" s="535" t="s">
        <v>87</v>
      </c>
      <c r="C21" s="636">
        <v>2</v>
      </c>
      <c r="D21" s="634">
        <v>2230</v>
      </c>
      <c r="E21" s="533">
        <v>3010</v>
      </c>
      <c r="F21" s="643">
        <v>1580</v>
      </c>
      <c r="G21" s="629">
        <v>1780</v>
      </c>
      <c r="H21" s="543">
        <v>1220</v>
      </c>
      <c r="I21" s="634">
        <v>2000</v>
      </c>
      <c r="J21" s="536">
        <v>1350</v>
      </c>
      <c r="K21" s="629">
        <v>2030</v>
      </c>
      <c r="L21" s="534">
        <v>1380</v>
      </c>
      <c r="M21" s="611">
        <v>2060</v>
      </c>
      <c r="N21" s="1041">
        <v>1510</v>
      </c>
      <c r="O21" s="96"/>
    </row>
    <row r="22" spans="1:15" ht="12.6" customHeight="1" x14ac:dyDescent="0.25">
      <c r="A22" s="522"/>
      <c r="B22" s="20"/>
      <c r="C22" s="539"/>
      <c r="D22" s="736">
        <v>3400</v>
      </c>
      <c r="E22" s="564">
        <v>4590</v>
      </c>
      <c r="F22" s="729">
        <v>2540</v>
      </c>
      <c r="G22" s="565">
        <v>2760</v>
      </c>
      <c r="H22" s="750">
        <v>2030</v>
      </c>
      <c r="I22" s="736">
        <v>3000</v>
      </c>
      <c r="J22" s="729">
        <v>2160</v>
      </c>
      <c r="K22" s="565">
        <v>3030</v>
      </c>
      <c r="L22" s="750">
        <v>2190</v>
      </c>
      <c r="M22" s="768">
        <v>3210</v>
      </c>
      <c r="N22" s="729">
        <v>2350</v>
      </c>
      <c r="O22" s="96"/>
    </row>
    <row r="23" spans="1:15" ht="15" customHeight="1" thickBot="1" x14ac:dyDescent="0.3">
      <c r="A23" s="523"/>
      <c r="B23" s="90"/>
      <c r="C23" s="635"/>
      <c r="D23" s="641">
        <f>D22-980+20</f>
        <v>2440</v>
      </c>
      <c r="E23" s="352">
        <f>D23*135%</f>
        <v>3294</v>
      </c>
      <c r="F23" s="642">
        <f>F22-980+20</f>
        <v>1580</v>
      </c>
      <c r="G23" s="628">
        <f t="shared" ref="G23:L23" si="1">G22-830+20</f>
        <v>1950</v>
      </c>
      <c r="H23" s="529">
        <f t="shared" si="1"/>
        <v>1220</v>
      </c>
      <c r="I23" s="613">
        <f t="shared" si="1"/>
        <v>2190</v>
      </c>
      <c r="J23" s="610">
        <f t="shared" si="1"/>
        <v>1350</v>
      </c>
      <c r="K23" s="628">
        <f t="shared" si="1"/>
        <v>2220</v>
      </c>
      <c r="L23" s="529">
        <f t="shared" si="1"/>
        <v>1380</v>
      </c>
      <c r="M23" s="609">
        <f>M22-980+20</f>
        <v>2250</v>
      </c>
      <c r="N23" s="610">
        <f>N22-980+20</f>
        <v>1390</v>
      </c>
      <c r="O23" s="96">
        <v>135</v>
      </c>
    </row>
    <row r="24" spans="1:15" ht="55.9" customHeight="1" thickBot="1" x14ac:dyDescent="0.3">
      <c r="A24" s="531" t="s">
        <v>44</v>
      </c>
      <c r="B24" s="532" t="s">
        <v>88</v>
      </c>
      <c r="C24" s="636">
        <v>2</v>
      </c>
      <c r="D24" s="634">
        <v>2440</v>
      </c>
      <c r="E24" s="533">
        <v>3290</v>
      </c>
      <c r="F24" s="643">
        <v>1580</v>
      </c>
      <c r="G24" s="629">
        <v>1950</v>
      </c>
      <c r="H24" s="543">
        <v>1220</v>
      </c>
      <c r="I24" s="634">
        <v>2190</v>
      </c>
      <c r="J24" s="536">
        <v>1350</v>
      </c>
      <c r="K24" s="629">
        <v>2220</v>
      </c>
      <c r="L24" s="534">
        <v>1380</v>
      </c>
      <c r="M24" s="1040">
        <v>2300</v>
      </c>
      <c r="N24" s="1041">
        <v>1510</v>
      </c>
      <c r="O24" s="96"/>
    </row>
    <row r="25" spans="1:15" ht="12.6" customHeight="1" x14ac:dyDescent="0.25">
      <c r="A25" s="522"/>
      <c r="B25" s="20"/>
      <c r="C25" s="539"/>
      <c r="D25" s="644"/>
      <c r="E25" s="1048">
        <v>3690</v>
      </c>
      <c r="F25" s="621">
        <v>2540</v>
      </c>
      <c r="G25" s="633"/>
      <c r="H25" s="606">
        <v>2030</v>
      </c>
      <c r="I25" s="620"/>
      <c r="J25" s="621">
        <v>2160</v>
      </c>
      <c r="K25" s="633"/>
      <c r="L25" s="606">
        <v>2190</v>
      </c>
      <c r="M25" s="620"/>
      <c r="N25" s="621">
        <v>2350</v>
      </c>
      <c r="O25" s="96"/>
    </row>
    <row r="26" spans="1:15" ht="12.6" customHeight="1" thickBot="1" x14ac:dyDescent="0.3">
      <c r="A26" s="523"/>
      <c r="B26" s="90"/>
      <c r="C26" s="635"/>
      <c r="D26" s="641"/>
      <c r="E26" s="352">
        <f>E25-980+20</f>
        <v>2730</v>
      </c>
      <c r="F26" s="642">
        <f>F25-980+20</f>
        <v>1580</v>
      </c>
      <c r="G26" s="628"/>
      <c r="H26" s="529">
        <f>H25-830+20</f>
        <v>1220</v>
      </c>
      <c r="I26" s="613"/>
      <c r="J26" s="610">
        <f>J25-830+20</f>
        <v>1350</v>
      </c>
      <c r="K26" s="628"/>
      <c r="L26" s="529">
        <f>L25-830+20</f>
        <v>1380</v>
      </c>
      <c r="M26" s="616"/>
      <c r="N26" s="610">
        <f>N25-980+20</f>
        <v>1390</v>
      </c>
      <c r="O26" s="96"/>
    </row>
    <row r="27" spans="1:15" ht="56.45" customHeight="1" thickBot="1" x14ac:dyDescent="0.3">
      <c r="A27" s="531" t="s">
        <v>28</v>
      </c>
      <c r="B27" s="532" t="s">
        <v>59</v>
      </c>
      <c r="C27" s="636">
        <v>1</v>
      </c>
      <c r="D27" s="634"/>
      <c r="E27" s="533">
        <v>2730</v>
      </c>
      <c r="F27" s="643">
        <v>1580</v>
      </c>
      <c r="G27" s="629"/>
      <c r="H27" s="543">
        <v>1220</v>
      </c>
      <c r="I27" s="634"/>
      <c r="J27" s="536">
        <v>1350</v>
      </c>
      <c r="K27" s="629"/>
      <c r="L27" s="534">
        <v>1380</v>
      </c>
      <c r="M27" s="617"/>
      <c r="N27" s="1041">
        <v>1510</v>
      </c>
      <c r="O27" s="96"/>
    </row>
    <row r="28" spans="1:15" ht="15" customHeight="1" x14ac:dyDescent="0.25">
      <c r="A28" s="522"/>
      <c r="B28" s="20"/>
      <c r="C28" s="539"/>
      <c r="D28" s="646"/>
      <c r="E28" s="555">
        <v>3940</v>
      </c>
      <c r="F28" s="729">
        <v>2540</v>
      </c>
      <c r="G28" s="720"/>
      <c r="H28" s="750">
        <v>2030</v>
      </c>
      <c r="I28" s="741"/>
      <c r="J28" s="729">
        <v>2160</v>
      </c>
      <c r="K28" s="720"/>
      <c r="L28" s="750">
        <v>2190</v>
      </c>
      <c r="M28" s="741"/>
      <c r="N28" s="729">
        <v>2350</v>
      </c>
      <c r="O28" s="96"/>
    </row>
    <row r="29" spans="1:15" ht="15" customHeight="1" thickBot="1" x14ac:dyDescent="0.3">
      <c r="A29" s="523"/>
      <c r="B29" s="90"/>
      <c r="C29" s="635"/>
      <c r="D29" s="641"/>
      <c r="E29" s="352">
        <f>E28-980+20</f>
        <v>2980</v>
      </c>
      <c r="F29" s="642">
        <f>F28-980+20</f>
        <v>1580</v>
      </c>
      <c r="G29" s="637"/>
      <c r="H29" s="529">
        <f>H28-830+20</f>
        <v>1220</v>
      </c>
      <c r="I29" s="195"/>
      <c r="J29" s="610">
        <f>J28-830+20</f>
        <v>1350</v>
      </c>
      <c r="K29" s="628"/>
      <c r="L29" s="529">
        <f>L28-830+20</f>
        <v>1380</v>
      </c>
      <c r="M29" s="616"/>
      <c r="N29" s="610">
        <f>N28-980+20</f>
        <v>1390</v>
      </c>
      <c r="O29" s="96"/>
    </row>
    <row r="30" spans="1:15" ht="44.45" customHeight="1" thickBot="1" x14ac:dyDescent="0.3">
      <c r="A30" s="531" t="s">
        <v>29</v>
      </c>
      <c r="B30" s="532" t="s">
        <v>60</v>
      </c>
      <c r="C30" s="636">
        <v>1</v>
      </c>
      <c r="D30" s="648"/>
      <c r="E30" s="533">
        <v>2980</v>
      </c>
      <c r="F30" s="643">
        <v>1580</v>
      </c>
      <c r="G30" s="629"/>
      <c r="H30" s="543">
        <v>1220</v>
      </c>
      <c r="I30" s="634"/>
      <c r="J30" s="536">
        <v>1350</v>
      </c>
      <c r="K30" s="629"/>
      <c r="L30" s="534">
        <v>1380</v>
      </c>
      <c r="M30" s="617"/>
      <c r="N30" s="1041">
        <v>1510</v>
      </c>
      <c r="O30" s="96"/>
    </row>
    <row r="31" spans="1:15" ht="13.9" customHeight="1" x14ac:dyDescent="0.25">
      <c r="A31" s="522"/>
      <c r="B31" s="20"/>
      <c r="C31" s="539"/>
      <c r="D31" s="649"/>
      <c r="E31" s="1048">
        <v>4260</v>
      </c>
      <c r="F31" s="621">
        <v>2540</v>
      </c>
      <c r="G31" s="633"/>
      <c r="H31" s="606">
        <v>2030</v>
      </c>
      <c r="I31" s="620"/>
      <c r="J31" s="621">
        <v>2160</v>
      </c>
      <c r="K31" s="633"/>
      <c r="L31" s="606">
        <v>2190</v>
      </c>
      <c r="M31" s="620"/>
      <c r="N31" s="621">
        <v>2350</v>
      </c>
      <c r="O31" s="96"/>
    </row>
    <row r="32" spans="1:15" ht="13.9" customHeight="1" thickBot="1" x14ac:dyDescent="0.3">
      <c r="A32" s="523"/>
      <c r="B32" s="90"/>
      <c r="C32" s="635"/>
      <c r="D32" s="189"/>
      <c r="E32" s="352">
        <f>E31-980+20</f>
        <v>3300</v>
      </c>
      <c r="F32" s="642">
        <f>F31-980+20</f>
        <v>1580</v>
      </c>
      <c r="G32" s="638"/>
      <c r="H32" s="529">
        <f>H31-830+20</f>
        <v>1220</v>
      </c>
      <c r="I32" s="195"/>
      <c r="J32" s="610">
        <f>J31-830+20</f>
        <v>1350</v>
      </c>
      <c r="K32" s="628"/>
      <c r="L32" s="529">
        <f>L31-830+20</f>
        <v>1380</v>
      </c>
      <c r="M32" s="616"/>
      <c r="N32" s="610">
        <f>N31-980+20</f>
        <v>1390</v>
      </c>
      <c r="O32" s="96"/>
    </row>
    <row r="33" spans="1:19" ht="63.75" customHeight="1" thickBot="1" x14ac:dyDescent="0.3">
      <c r="A33" s="540" t="s">
        <v>133</v>
      </c>
      <c r="B33" s="546" t="s">
        <v>134</v>
      </c>
      <c r="C33" s="534">
        <v>1</v>
      </c>
      <c r="D33" s="650"/>
      <c r="E33" s="544">
        <v>3300</v>
      </c>
      <c r="F33" s="643">
        <v>1580</v>
      </c>
      <c r="G33" s="639"/>
      <c r="H33" s="543">
        <v>1220</v>
      </c>
      <c r="I33" s="634"/>
      <c r="J33" s="536">
        <v>1350</v>
      </c>
      <c r="K33" s="629"/>
      <c r="L33" s="534">
        <v>1380</v>
      </c>
      <c r="M33" s="617"/>
      <c r="N33" s="1041">
        <v>1510</v>
      </c>
      <c r="O33" s="96"/>
    </row>
    <row r="34" spans="1:19" ht="15" customHeight="1" x14ac:dyDescent="0.25">
      <c r="A34" s="522"/>
      <c r="B34" s="20"/>
      <c r="C34" s="539"/>
      <c r="D34" s="649"/>
      <c r="E34" s="570">
        <v>3400</v>
      </c>
      <c r="F34" s="621"/>
      <c r="G34" s="633"/>
      <c r="H34" s="606"/>
      <c r="I34" s="620"/>
      <c r="J34" s="621"/>
      <c r="K34" s="633"/>
      <c r="L34" s="606"/>
      <c r="M34" s="620"/>
      <c r="N34" s="621"/>
      <c r="O34" s="96"/>
    </row>
    <row r="35" spans="1:19" ht="14.45" customHeight="1" thickBot="1" x14ac:dyDescent="0.3">
      <c r="A35" s="523"/>
      <c r="B35" s="90"/>
      <c r="C35" s="635"/>
      <c r="D35" s="193"/>
      <c r="E35" s="352">
        <f>E34-980+20</f>
        <v>2440</v>
      </c>
      <c r="F35" s="642"/>
      <c r="G35" s="628"/>
      <c r="H35" s="529"/>
      <c r="I35" s="613"/>
      <c r="J35" s="610"/>
      <c r="K35" s="628"/>
      <c r="L35" s="529"/>
      <c r="M35" s="613"/>
      <c r="N35" s="610"/>
      <c r="O35" s="96"/>
    </row>
    <row r="36" spans="1:19" ht="93.75" customHeight="1" thickBot="1" x14ac:dyDescent="0.3">
      <c r="A36" s="531" t="s">
        <v>203</v>
      </c>
      <c r="B36" s="546" t="s">
        <v>61</v>
      </c>
      <c r="C36" s="543">
        <v>1</v>
      </c>
      <c r="D36" s="634"/>
      <c r="E36" s="533">
        <v>2440</v>
      </c>
      <c r="F36" s="643"/>
      <c r="G36" s="629"/>
      <c r="H36" s="543"/>
      <c r="I36" s="634"/>
      <c r="J36" s="536"/>
      <c r="K36" s="629"/>
      <c r="L36" s="534"/>
      <c r="M36" s="611"/>
      <c r="N36" s="536"/>
      <c r="O36" s="96"/>
    </row>
    <row r="37" spans="1:19" ht="21" customHeight="1" thickBot="1" x14ac:dyDescent="0.3">
      <c r="A37" s="1889" t="s">
        <v>54</v>
      </c>
      <c r="B37" s="1890"/>
      <c r="C37" s="1890"/>
      <c r="D37" s="1890"/>
      <c r="E37" s="1890"/>
      <c r="F37" s="1890"/>
      <c r="G37" s="1890"/>
      <c r="H37" s="1890"/>
      <c r="I37" s="1890"/>
      <c r="J37" s="1890"/>
      <c r="K37" s="1890"/>
      <c r="L37" s="1891"/>
      <c r="M37" s="696"/>
      <c r="N37" s="697"/>
      <c r="O37" s="4"/>
    </row>
    <row r="38" spans="1:19" ht="12" customHeight="1" x14ac:dyDescent="0.25">
      <c r="A38" s="698"/>
      <c r="B38" s="437"/>
      <c r="C38" s="699"/>
      <c r="D38" s="793">
        <v>3890</v>
      </c>
      <c r="E38" s="572">
        <v>5440</v>
      </c>
      <c r="F38" s="729">
        <v>2540</v>
      </c>
      <c r="G38" s="720">
        <v>3150</v>
      </c>
      <c r="H38" s="750">
        <v>2030</v>
      </c>
      <c r="I38" s="728">
        <v>3420</v>
      </c>
      <c r="J38" s="729">
        <v>2160</v>
      </c>
      <c r="K38" s="720">
        <v>3460</v>
      </c>
      <c r="L38" s="750">
        <v>2190</v>
      </c>
      <c r="M38" s="741">
        <v>3690</v>
      </c>
      <c r="N38" s="729">
        <v>2350</v>
      </c>
      <c r="O38" s="4"/>
    </row>
    <row r="39" spans="1:19" ht="11.45" customHeight="1" x14ac:dyDescent="0.25">
      <c r="A39" s="703"/>
      <c r="B39" s="169"/>
      <c r="C39" s="668"/>
      <c r="D39" s="684">
        <f>(D38-980+20)</f>
        <v>2930</v>
      </c>
      <c r="E39" s="395">
        <f>D39*140%</f>
        <v>4102</v>
      </c>
      <c r="F39" s="1066">
        <f>F38-980+20</f>
        <v>1580</v>
      </c>
      <c r="G39" s="1065">
        <f t="shared" ref="G39:L39" si="2">G38-830+20</f>
        <v>2340</v>
      </c>
      <c r="H39" s="1065">
        <f t="shared" si="2"/>
        <v>1220</v>
      </c>
      <c r="I39" s="1065">
        <f t="shared" si="2"/>
        <v>2610</v>
      </c>
      <c r="J39" s="1065">
        <f t="shared" si="2"/>
        <v>1350</v>
      </c>
      <c r="K39" s="1065">
        <f t="shared" si="2"/>
        <v>2650</v>
      </c>
      <c r="L39" s="1065">
        <f t="shared" si="2"/>
        <v>1380</v>
      </c>
      <c r="M39" s="1064">
        <f>M38-980+20</f>
        <v>2730</v>
      </c>
      <c r="N39" s="610">
        <f>N38-980+20</f>
        <v>1390</v>
      </c>
      <c r="O39" s="96">
        <v>140</v>
      </c>
    </row>
    <row r="40" spans="1:19" ht="16.149999999999999" customHeight="1" thickBot="1" x14ac:dyDescent="0.3">
      <c r="A40" s="704"/>
      <c r="B40" s="392"/>
      <c r="C40" s="669"/>
      <c r="D40" s="661">
        <v>2930</v>
      </c>
      <c r="E40" s="396">
        <v>4100</v>
      </c>
      <c r="F40" s="686">
        <v>1580</v>
      </c>
      <c r="G40" s="679">
        <v>2340</v>
      </c>
      <c r="H40" s="651">
        <v>1220</v>
      </c>
      <c r="I40" s="661">
        <v>2610</v>
      </c>
      <c r="J40" s="662">
        <v>1350</v>
      </c>
      <c r="K40" s="654">
        <v>2650</v>
      </c>
      <c r="L40" s="397">
        <v>1380</v>
      </c>
      <c r="M40" s="616">
        <v>2730</v>
      </c>
      <c r="N40" s="622">
        <v>1510</v>
      </c>
      <c r="O40" s="96"/>
    </row>
    <row r="41" spans="1:19" ht="66.599999999999994" customHeight="1" thickBot="1" x14ac:dyDescent="0.3">
      <c r="A41" s="531" t="s">
        <v>79</v>
      </c>
      <c r="B41" s="532" t="s">
        <v>166</v>
      </c>
      <c r="C41" s="670">
        <v>2</v>
      </c>
      <c r="D41" s="663">
        <v>2930</v>
      </c>
      <c r="E41" s="542">
        <v>4100</v>
      </c>
      <c r="F41" s="643">
        <v>1580</v>
      </c>
      <c r="G41" s="629">
        <v>2340</v>
      </c>
      <c r="H41" s="543">
        <v>1220</v>
      </c>
      <c r="I41" s="663">
        <v>2610</v>
      </c>
      <c r="J41" s="536">
        <v>1350</v>
      </c>
      <c r="K41" s="655">
        <v>2650</v>
      </c>
      <c r="L41" s="534">
        <v>1380</v>
      </c>
      <c r="M41" s="611">
        <v>2730</v>
      </c>
      <c r="N41" s="1041">
        <v>1510</v>
      </c>
      <c r="O41" s="103"/>
    </row>
    <row r="42" spans="1:19" ht="16.149999999999999" customHeight="1" x14ac:dyDescent="0.25">
      <c r="A42" s="705"/>
      <c r="B42" s="20"/>
      <c r="C42" s="671"/>
      <c r="D42" s="728">
        <v>4070</v>
      </c>
      <c r="E42" s="555">
        <v>5700</v>
      </c>
      <c r="F42" s="729">
        <v>2540</v>
      </c>
      <c r="G42" s="720">
        <v>3300</v>
      </c>
      <c r="H42" s="750">
        <v>2030</v>
      </c>
      <c r="I42" s="726">
        <v>3590</v>
      </c>
      <c r="J42" s="729">
        <v>2160</v>
      </c>
      <c r="K42" s="720">
        <v>3630</v>
      </c>
      <c r="L42" s="750">
        <v>2190</v>
      </c>
      <c r="M42" s="741">
        <v>3870</v>
      </c>
      <c r="N42" s="729">
        <v>2350</v>
      </c>
      <c r="O42" s="103"/>
    </row>
    <row r="43" spans="1:19" ht="13.9" customHeight="1" x14ac:dyDescent="0.25">
      <c r="A43" s="706"/>
      <c r="B43" s="18"/>
      <c r="C43" s="672"/>
      <c r="D43" s="687">
        <f>(D42-980+20)</f>
        <v>3110</v>
      </c>
      <c r="E43" s="398">
        <f>D43*140%</f>
        <v>4354</v>
      </c>
      <c r="F43" s="1066">
        <f>F42-980+20</f>
        <v>1580</v>
      </c>
      <c r="G43" s="1065">
        <f t="shared" ref="G43:L43" si="3">G42-830+20</f>
        <v>2490</v>
      </c>
      <c r="H43" s="1065">
        <f t="shared" si="3"/>
        <v>1220</v>
      </c>
      <c r="I43" s="1065">
        <f t="shared" si="3"/>
        <v>2780</v>
      </c>
      <c r="J43" s="1065">
        <f t="shared" si="3"/>
        <v>1350</v>
      </c>
      <c r="K43" s="1065">
        <f t="shared" si="3"/>
        <v>2820</v>
      </c>
      <c r="L43" s="1065">
        <f t="shared" si="3"/>
        <v>1380</v>
      </c>
      <c r="M43" s="1064">
        <f>M42-980+20</f>
        <v>2910</v>
      </c>
      <c r="N43" s="610">
        <f>N42-980+20</f>
        <v>1390</v>
      </c>
      <c r="O43" s="96">
        <v>140</v>
      </c>
    </row>
    <row r="44" spans="1:19" ht="13.9" customHeight="1" thickBot="1" x14ac:dyDescent="0.3">
      <c r="A44" s="707"/>
      <c r="B44" s="121"/>
      <c r="C44" s="673"/>
      <c r="D44" s="688">
        <v>3110</v>
      </c>
      <c r="E44" s="396">
        <v>4350</v>
      </c>
      <c r="F44" s="686">
        <v>1580</v>
      </c>
      <c r="G44" s="679">
        <v>2490</v>
      </c>
      <c r="H44" s="651">
        <v>1220</v>
      </c>
      <c r="I44" s="661">
        <v>2780</v>
      </c>
      <c r="J44" s="662">
        <v>1350</v>
      </c>
      <c r="K44" s="654">
        <v>2820</v>
      </c>
      <c r="L44" s="397">
        <v>1380</v>
      </c>
      <c r="M44" s="616">
        <v>2910</v>
      </c>
      <c r="N44" s="622">
        <v>1510</v>
      </c>
      <c r="O44" s="96"/>
    </row>
    <row r="45" spans="1:19" ht="64.150000000000006" customHeight="1" thickBot="1" x14ac:dyDescent="0.25">
      <c r="A45" s="531" t="s">
        <v>137</v>
      </c>
      <c r="B45" s="546" t="s">
        <v>172</v>
      </c>
      <c r="C45" s="674">
        <v>2</v>
      </c>
      <c r="D45" s="663">
        <v>3110</v>
      </c>
      <c r="E45" s="542">
        <v>4350</v>
      </c>
      <c r="F45" s="643">
        <v>1580</v>
      </c>
      <c r="G45" s="629">
        <v>2490</v>
      </c>
      <c r="H45" s="543">
        <v>1220</v>
      </c>
      <c r="I45" s="663">
        <v>2780</v>
      </c>
      <c r="J45" s="536">
        <v>1350</v>
      </c>
      <c r="K45" s="655">
        <v>2820</v>
      </c>
      <c r="L45" s="534">
        <v>1380</v>
      </c>
      <c r="M45" s="611">
        <v>2910</v>
      </c>
      <c r="N45" s="1041">
        <v>1510</v>
      </c>
      <c r="O45" s="2020" t="s">
        <v>144</v>
      </c>
      <c r="P45" s="2020"/>
      <c r="Q45" s="45"/>
      <c r="R45" s="45"/>
      <c r="S45" s="45"/>
    </row>
    <row r="46" spans="1:19" ht="36" customHeight="1" x14ac:dyDescent="0.25">
      <c r="A46" s="1892" t="s">
        <v>80</v>
      </c>
      <c r="B46" s="1893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  <c r="O46" s="13"/>
    </row>
    <row r="47" spans="1:19" ht="15.6" customHeight="1" x14ac:dyDescent="0.25">
      <c r="A47" s="179"/>
      <c r="B47" s="20"/>
      <c r="C47" s="539"/>
      <c r="D47" s="728">
        <v>4990</v>
      </c>
      <c r="E47" s="555">
        <v>6980</v>
      </c>
      <c r="F47" s="820">
        <v>2740</v>
      </c>
      <c r="G47" s="848">
        <v>4040</v>
      </c>
      <c r="H47" s="849">
        <v>2190</v>
      </c>
      <c r="I47" s="850">
        <v>4390</v>
      </c>
      <c r="J47" s="851">
        <v>2330</v>
      </c>
      <c r="K47" s="848">
        <v>4440</v>
      </c>
      <c r="L47" s="849">
        <v>2360</v>
      </c>
      <c r="M47" s="850">
        <v>4740</v>
      </c>
      <c r="N47" s="851">
        <v>2470</v>
      </c>
      <c r="O47" s="96"/>
    </row>
    <row r="48" spans="1:19" ht="14.45" customHeight="1" x14ac:dyDescent="0.25">
      <c r="A48" s="62"/>
      <c r="B48" s="18"/>
      <c r="C48" s="221"/>
      <c r="D48" s="188">
        <f>(D47-980+20)</f>
        <v>4030</v>
      </c>
      <c r="E48" s="391">
        <f>D48*140%</f>
        <v>5642</v>
      </c>
      <c r="F48" s="1063">
        <f>D48*55%</f>
        <v>2216.5</v>
      </c>
      <c r="G48" s="1065">
        <f t="shared" ref="G48:L48" si="4">G47-830+20</f>
        <v>3230</v>
      </c>
      <c r="H48" s="1065">
        <f t="shared" si="4"/>
        <v>1380</v>
      </c>
      <c r="I48" s="1065">
        <f t="shared" si="4"/>
        <v>3580</v>
      </c>
      <c r="J48" s="1065">
        <f t="shared" si="4"/>
        <v>1520</v>
      </c>
      <c r="K48" s="1065">
        <f t="shared" si="4"/>
        <v>3630</v>
      </c>
      <c r="L48" s="1065">
        <f t="shared" si="4"/>
        <v>1550</v>
      </c>
      <c r="M48" s="1064">
        <f>M47-980+20</f>
        <v>3780</v>
      </c>
      <c r="N48" s="610">
        <f>N47-980+20</f>
        <v>1510</v>
      </c>
      <c r="O48" s="96">
        <v>140</v>
      </c>
      <c r="P48">
        <v>55</v>
      </c>
    </row>
    <row r="49" spans="1:16" ht="12.6" customHeight="1" thickBot="1" x14ac:dyDescent="0.3">
      <c r="A49" s="708"/>
      <c r="B49" s="121"/>
      <c r="C49" s="675"/>
      <c r="D49" s="664">
        <v>4030</v>
      </c>
      <c r="E49" s="393">
        <v>5640</v>
      </c>
      <c r="F49" s="690">
        <v>2220</v>
      </c>
      <c r="G49" s="680">
        <v>3230</v>
      </c>
      <c r="H49" s="652">
        <v>1380</v>
      </c>
      <c r="I49" s="664">
        <v>3580</v>
      </c>
      <c r="J49" s="665">
        <v>1520</v>
      </c>
      <c r="K49" s="656">
        <v>3630</v>
      </c>
      <c r="L49" s="394">
        <v>1550</v>
      </c>
      <c r="M49" s="623">
        <v>3780</v>
      </c>
      <c r="N49" s="624">
        <v>1540</v>
      </c>
      <c r="O49" s="96"/>
    </row>
    <row r="50" spans="1:16" ht="67.5" customHeight="1" thickBot="1" x14ac:dyDescent="0.3">
      <c r="A50" s="547" t="s">
        <v>24</v>
      </c>
      <c r="B50" s="546" t="s">
        <v>173</v>
      </c>
      <c r="C50" s="541">
        <v>2</v>
      </c>
      <c r="D50" s="634">
        <v>4030</v>
      </c>
      <c r="E50" s="533">
        <v>5640</v>
      </c>
      <c r="F50" s="643">
        <v>2220</v>
      </c>
      <c r="G50" s="629">
        <v>3230</v>
      </c>
      <c r="H50" s="543">
        <v>1380</v>
      </c>
      <c r="I50" s="634">
        <v>3580</v>
      </c>
      <c r="J50" s="643">
        <v>1520</v>
      </c>
      <c r="K50" s="629">
        <v>3630</v>
      </c>
      <c r="L50" s="543">
        <v>1550</v>
      </c>
      <c r="M50" s="856">
        <v>3780</v>
      </c>
      <c r="N50" s="1054">
        <v>1540</v>
      </c>
      <c r="O50" s="96"/>
    </row>
    <row r="51" spans="1:16" ht="14.45" customHeight="1" x14ac:dyDescent="0.25">
      <c r="A51" s="709"/>
      <c r="B51" s="548"/>
      <c r="C51" s="530"/>
      <c r="D51" s="728">
        <v>5380</v>
      </c>
      <c r="E51" s="555">
        <v>7530</v>
      </c>
      <c r="F51" s="820">
        <v>2960</v>
      </c>
      <c r="G51" s="757">
        <v>4360</v>
      </c>
      <c r="H51" s="824">
        <v>2370</v>
      </c>
      <c r="I51" s="728">
        <v>4730</v>
      </c>
      <c r="J51" s="820">
        <v>2510</v>
      </c>
      <c r="K51" s="757">
        <v>4790</v>
      </c>
      <c r="L51" s="824">
        <v>2540</v>
      </c>
      <c r="M51" s="728">
        <v>5110</v>
      </c>
      <c r="N51" s="820">
        <v>2660</v>
      </c>
      <c r="O51" s="96"/>
    </row>
    <row r="52" spans="1:16" ht="15" customHeight="1" x14ac:dyDescent="0.25">
      <c r="A52" s="710"/>
      <c r="B52" s="549"/>
      <c r="C52" s="676"/>
      <c r="D52" s="188">
        <f>(D51-980+20)</f>
        <v>4420</v>
      </c>
      <c r="E52" s="391">
        <f>D52*140%</f>
        <v>6188</v>
      </c>
      <c r="F52" s="689">
        <f>D52*55%</f>
        <v>2431</v>
      </c>
      <c r="G52" s="529">
        <f t="shared" ref="G52:L52" si="5">G51-830+20</f>
        <v>3550</v>
      </c>
      <c r="H52" s="529">
        <f t="shared" si="5"/>
        <v>1560</v>
      </c>
      <c r="I52" s="529">
        <f t="shared" si="5"/>
        <v>3920</v>
      </c>
      <c r="J52" s="529">
        <f t="shared" si="5"/>
        <v>1700</v>
      </c>
      <c r="K52" s="529">
        <f t="shared" si="5"/>
        <v>3980</v>
      </c>
      <c r="L52" s="529">
        <f t="shared" si="5"/>
        <v>1730</v>
      </c>
      <c r="M52" s="609">
        <f>M51-980+20</f>
        <v>4150</v>
      </c>
      <c r="N52" s="610">
        <f>N51-980+20</f>
        <v>1700</v>
      </c>
      <c r="O52" s="96">
        <v>140</v>
      </c>
      <c r="P52">
        <v>55</v>
      </c>
    </row>
    <row r="53" spans="1:16" ht="15" customHeight="1" thickBot="1" x14ac:dyDescent="0.3">
      <c r="A53" s="711"/>
      <c r="B53" s="550"/>
      <c r="C53" s="677"/>
      <c r="D53" s="664">
        <v>4420</v>
      </c>
      <c r="E53" s="393">
        <v>6190</v>
      </c>
      <c r="F53" s="690">
        <v>2430</v>
      </c>
      <c r="G53" s="680">
        <v>3550</v>
      </c>
      <c r="H53" s="652">
        <v>1560</v>
      </c>
      <c r="I53" s="664">
        <v>3920</v>
      </c>
      <c r="J53" s="665">
        <v>1700</v>
      </c>
      <c r="K53" s="656">
        <v>3980</v>
      </c>
      <c r="L53" s="394">
        <v>1730</v>
      </c>
      <c r="M53" s="771">
        <v>4150</v>
      </c>
      <c r="N53" s="624">
        <v>1730</v>
      </c>
      <c r="O53" s="96"/>
    </row>
    <row r="54" spans="1:16" ht="65.25" customHeight="1" thickBot="1" x14ac:dyDescent="0.3">
      <c r="A54" s="551" t="s">
        <v>14</v>
      </c>
      <c r="B54" s="546" t="s">
        <v>174</v>
      </c>
      <c r="C54" s="541">
        <v>2</v>
      </c>
      <c r="D54" s="634">
        <v>4420</v>
      </c>
      <c r="E54" s="533">
        <v>6190</v>
      </c>
      <c r="F54" s="643">
        <v>2430</v>
      </c>
      <c r="G54" s="629">
        <v>3550</v>
      </c>
      <c r="H54" s="543">
        <v>1560</v>
      </c>
      <c r="I54" s="634">
        <v>3920</v>
      </c>
      <c r="J54" s="643">
        <v>1700</v>
      </c>
      <c r="K54" s="629">
        <v>3980</v>
      </c>
      <c r="L54" s="543">
        <v>1730</v>
      </c>
      <c r="M54" s="856">
        <v>4150</v>
      </c>
      <c r="N54" s="1054">
        <v>1730</v>
      </c>
      <c r="O54" s="96"/>
    </row>
    <row r="55" spans="1:16" ht="15" customHeight="1" x14ac:dyDescent="0.25">
      <c r="A55" s="712"/>
      <c r="B55" s="548"/>
      <c r="C55" s="530"/>
      <c r="D55" s="728">
        <v>5720</v>
      </c>
      <c r="E55" s="555">
        <v>8010</v>
      </c>
      <c r="F55" s="820">
        <v>3150</v>
      </c>
      <c r="G55" s="757">
        <v>4640</v>
      </c>
      <c r="H55" s="824">
        <v>2520</v>
      </c>
      <c r="I55" s="728">
        <v>5040</v>
      </c>
      <c r="J55" s="820">
        <v>2680</v>
      </c>
      <c r="K55" s="757">
        <v>5090</v>
      </c>
      <c r="L55" s="824">
        <v>2710</v>
      </c>
      <c r="M55" s="728">
        <v>5440</v>
      </c>
      <c r="N55" s="820">
        <v>2830</v>
      </c>
      <c r="O55" s="96"/>
    </row>
    <row r="56" spans="1:16" ht="13.15" customHeight="1" thickBot="1" x14ac:dyDescent="0.3">
      <c r="A56" s="713"/>
      <c r="B56" s="549"/>
      <c r="C56" s="676"/>
      <c r="D56" s="691">
        <f>(D55-980+20)</f>
        <v>4760</v>
      </c>
      <c r="E56" s="395">
        <f>D56*140%</f>
        <v>6664</v>
      </c>
      <c r="F56" s="692">
        <f>D56*55%</f>
        <v>2618</v>
      </c>
      <c r="G56" s="529">
        <f t="shared" ref="G56:L56" si="6">G55-830+20</f>
        <v>3830</v>
      </c>
      <c r="H56" s="529">
        <f t="shared" si="6"/>
        <v>1710</v>
      </c>
      <c r="I56" s="529">
        <f t="shared" si="6"/>
        <v>4230</v>
      </c>
      <c r="J56" s="529">
        <f t="shared" si="6"/>
        <v>1870</v>
      </c>
      <c r="K56" s="529">
        <f t="shared" si="6"/>
        <v>4280</v>
      </c>
      <c r="L56" s="529">
        <f t="shared" si="6"/>
        <v>1900</v>
      </c>
      <c r="M56" s="609">
        <f>M55-980+20</f>
        <v>4480</v>
      </c>
      <c r="N56" s="610">
        <f>N55-980+20</f>
        <v>1870</v>
      </c>
      <c r="O56" s="96">
        <v>140</v>
      </c>
      <c r="P56">
        <v>55</v>
      </c>
    </row>
    <row r="57" spans="1:16" ht="13.15" customHeight="1" thickBot="1" x14ac:dyDescent="0.3">
      <c r="A57" s="714"/>
      <c r="B57" s="550"/>
      <c r="C57" s="677"/>
      <c r="D57" s="1055">
        <v>4760</v>
      </c>
      <c r="E57" s="1056">
        <v>6660</v>
      </c>
      <c r="F57" s="1057">
        <v>2620</v>
      </c>
      <c r="G57" s="1058">
        <v>3830</v>
      </c>
      <c r="H57" s="1059">
        <v>1710</v>
      </c>
      <c r="I57" s="1055">
        <v>4230</v>
      </c>
      <c r="J57" s="1057">
        <v>1870</v>
      </c>
      <c r="K57" s="1058">
        <v>4280</v>
      </c>
      <c r="L57" s="1059">
        <v>1900</v>
      </c>
      <c r="M57" s="1060">
        <v>4480</v>
      </c>
      <c r="N57" s="624">
        <v>1890</v>
      </c>
      <c r="O57" s="96"/>
    </row>
    <row r="58" spans="1:16" ht="66.75" customHeight="1" thickBot="1" x14ac:dyDescent="0.3">
      <c r="A58" s="552" t="s">
        <v>145</v>
      </c>
      <c r="B58" s="546" t="s">
        <v>175</v>
      </c>
      <c r="C58" s="678">
        <v>2</v>
      </c>
      <c r="D58" s="650">
        <v>4760</v>
      </c>
      <c r="E58" s="544">
        <v>6660</v>
      </c>
      <c r="F58" s="667">
        <v>2620</v>
      </c>
      <c r="G58" s="658">
        <v>3830</v>
      </c>
      <c r="H58" s="545">
        <v>1710</v>
      </c>
      <c r="I58" s="650">
        <v>4230</v>
      </c>
      <c r="J58" s="667">
        <v>1870</v>
      </c>
      <c r="K58" s="658">
        <v>4280</v>
      </c>
      <c r="L58" s="545">
        <v>1900</v>
      </c>
      <c r="M58" s="856">
        <v>4480</v>
      </c>
      <c r="N58" s="1054">
        <v>1890</v>
      </c>
      <c r="O58" s="96"/>
    </row>
    <row r="59" spans="1:16" ht="11.45" customHeight="1" x14ac:dyDescent="0.25">
      <c r="A59" s="712"/>
      <c r="B59" s="548"/>
      <c r="C59" s="530"/>
      <c r="D59" s="728">
        <v>7880</v>
      </c>
      <c r="E59" s="555">
        <v>11030</v>
      </c>
      <c r="F59" s="820">
        <v>4330</v>
      </c>
      <c r="G59" s="757">
        <v>6380</v>
      </c>
      <c r="H59" s="824">
        <v>3470</v>
      </c>
      <c r="I59" s="728">
        <v>6930</v>
      </c>
      <c r="J59" s="820">
        <v>3680</v>
      </c>
      <c r="K59" s="757">
        <v>7010</v>
      </c>
      <c r="L59" s="824">
        <v>3720</v>
      </c>
      <c r="M59" s="728">
        <v>7480</v>
      </c>
      <c r="N59" s="820">
        <v>3900</v>
      </c>
      <c r="O59" s="96"/>
    </row>
    <row r="60" spans="1:16" ht="11.25" customHeight="1" thickBot="1" x14ac:dyDescent="0.3">
      <c r="A60" s="713"/>
      <c r="B60" s="549"/>
      <c r="C60" s="676"/>
      <c r="D60" s="694">
        <f>(D59-980+20)</f>
        <v>6920</v>
      </c>
      <c r="E60" s="399">
        <f>D60*140%</f>
        <v>9688</v>
      </c>
      <c r="F60" s="695">
        <f>D60*55%</f>
        <v>3806.0000000000005</v>
      </c>
      <c r="G60" s="529">
        <f t="shared" ref="G60:L60" si="7">G59-830+20</f>
        <v>5570</v>
      </c>
      <c r="H60" s="529">
        <f t="shared" si="7"/>
        <v>2660</v>
      </c>
      <c r="I60" s="529">
        <f t="shared" si="7"/>
        <v>6120</v>
      </c>
      <c r="J60" s="529">
        <f t="shared" si="7"/>
        <v>2870</v>
      </c>
      <c r="K60" s="529">
        <f t="shared" si="7"/>
        <v>6200</v>
      </c>
      <c r="L60" s="529">
        <f t="shared" si="7"/>
        <v>2910</v>
      </c>
      <c r="M60" s="609">
        <f>M59-980+20</f>
        <v>6520</v>
      </c>
      <c r="N60" s="610">
        <f>N59-980+20</f>
        <v>2940</v>
      </c>
      <c r="O60" s="96">
        <v>140</v>
      </c>
      <c r="P60">
        <v>55</v>
      </c>
    </row>
    <row r="61" spans="1:16" ht="11.45" customHeight="1" thickBot="1" x14ac:dyDescent="0.3">
      <c r="A61" s="714"/>
      <c r="B61" s="550"/>
      <c r="C61" s="677"/>
      <c r="D61" s="1055">
        <v>6920</v>
      </c>
      <c r="E61" s="1056">
        <v>9690</v>
      </c>
      <c r="F61" s="1057">
        <v>3810</v>
      </c>
      <c r="G61" s="1058">
        <v>5570</v>
      </c>
      <c r="H61" s="1059">
        <v>2660</v>
      </c>
      <c r="I61" s="1055">
        <v>6120</v>
      </c>
      <c r="J61" s="1057">
        <v>2870</v>
      </c>
      <c r="K61" s="1058">
        <v>6200</v>
      </c>
      <c r="L61" s="1059">
        <v>2910</v>
      </c>
      <c r="M61" s="1061">
        <v>6520</v>
      </c>
      <c r="N61" s="1062">
        <v>2940</v>
      </c>
      <c r="O61" s="96"/>
    </row>
    <row r="62" spans="1:16" ht="66" customHeight="1" thickBot="1" x14ac:dyDescent="0.3">
      <c r="A62" s="552" t="s">
        <v>146</v>
      </c>
      <c r="B62" s="546" t="s">
        <v>175</v>
      </c>
      <c r="C62" s="678">
        <v>2</v>
      </c>
      <c r="D62" s="650">
        <v>6920</v>
      </c>
      <c r="E62" s="544">
        <v>9690</v>
      </c>
      <c r="F62" s="667">
        <v>3810</v>
      </c>
      <c r="G62" s="658">
        <v>5570</v>
      </c>
      <c r="H62" s="545">
        <v>2660</v>
      </c>
      <c r="I62" s="650">
        <v>6120</v>
      </c>
      <c r="J62" s="667">
        <v>2870</v>
      </c>
      <c r="K62" s="658">
        <v>6200</v>
      </c>
      <c r="L62" s="545">
        <v>2910</v>
      </c>
      <c r="M62" s="857">
        <v>6520</v>
      </c>
      <c r="N62" s="626">
        <v>2940</v>
      </c>
      <c r="O62" s="51"/>
    </row>
    <row r="63" spans="1:16" ht="28.9" customHeight="1" x14ac:dyDescent="0.3">
      <c r="A63" s="219" t="s">
        <v>82</v>
      </c>
      <c r="B63" s="220"/>
      <c r="C63" s="220"/>
      <c r="D63" s="220"/>
      <c r="E63" s="220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6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0.45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27"/>
      <c r="N65" s="27"/>
      <c r="O65" s="27"/>
    </row>
    <row r="66" spans="1:15" ht="24.6" customHeight="1" x14ac:dyDescent="0.25">
      <c r="A66" s="16" t="s">
        <v>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26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24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20.45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27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  <c r="O70" s="27"/>
    </row>
    <row r="71" spans="1:15" ht="42" customHeight="1" x14ac:dyDescent="0.25">
      <c r="A71" s="1870" t="s">
        <v>55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  <c r="O71" s="79"/>
    </row>
    <row r="72" spans="1:15" ht="45" customHeight="1" x14ac:dyDescent="0.25">
      <c r="A72" s="1841" t="s">
        <v>147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1841"/>
      <c r="L72" s="1841"/>
      <c r="M72" s="39"/>
      <c r="N72" s="39"/>
      <c r="O72" s="39"/>
    </row>
    <row r="73" spans="1:15" ht="29.45" customHeight="1" x14ac:dyDescent="0.25">
      <c r="A73" s="1841" t="s">
        <v>50</v>
      </c>
      <c r="B73" s="1841"/>
      <c r="C73" s="1841"/>
      <c r="D73" s="1841"/>
      <c r="E73" s="1841"/>
      <c r="F73" s="1841"/>
      <c r="G73" s="1841"/>
      <c r="H73" s="1841"/>
      <c r="I73" s="1841"/>
      <c r="J73" s="1841"/>
      <c r="K73" s="1841"/>
      <c r="L73" s="1841"/>
      <c r="M73" s="39"/>
      <c r="N73" s="39"/>
      <c r="O73" s="39"/>
    </row>
    <row r="74" spans="1:15" ht="56.45" customHeight="1" x14ac:dyDescent="0.25">
      <c r="A74" s="1841" t="s">
        <v>148</v>
      </c>
      <c r="B74" s="1841"/>
      <c r="C74" s="1841"/>
      <c r="D74" s="1841"/>
      <c r="E74" s="1841"/>
      <c r="F74" s="1841"/>
      <c r="G74" s="1841"/>
      <c r="H74" s="1841"/>
      <c r="I74" s="1841"/>
      <c r="J74" s="1841"/>
      <c r="K74" s="1841"/>
      <c r="L74" s="1841"/>
      <c r="M74" s="39"/>
      <c r="N74" s="39"/>
      <c r="O74" s="39"/>
    </row>
    <row r="75" spans="1:15" ht="54.6" customHeight="1" thickBo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47.25" customHeight="1" thickBot="1" x14ac:dyDescent="0.25">
      <c r="A76" s="1781" t="s">
        <v>20</v>
      </c>
      <c r="B76" s="1783" t="s">
        <v>21</v>
      </c>
      <c r="C76" s="1783" t="s">
        <v>22</v>
      </c>
      <c r="D76" s="1793" t="s">
        <v>52</v>
      </c>
      <c r="E76" s="1790"/>
      <c r="F76" s="1842"/>
      <c r="G76" s="1793" t="s">
        <v>84</v>
      </c>
      <c r="H76" s="1842"/>
      <c r="I76" s="1793" t="s">
        <v>162</v>
      </c>
      <c r="J76" s="1842"/>
      <c r="K76" s="1793" t="s">
        <v>163</v>
      </c>
      <c r="L76" s="1792"/>
      <c r="M76" s="1793" t="s">
        <v>180</v>
      </c>
      <c r="N76" s="1792"/>
      <c r="O76" s="100"/>
    </row>
    <row r="77" spans="1:15" ht="57.6" customHeight="1" thickBot="1" x14ac:dyDescent="0.25">
      <c r="A77" s="1782"/>
      <c r="B77" s="1784"/>
      <c r="C77" s="1830"/>
      <c r="D77" s="22" t="s">
        <v>27</v>
      </c>
      <c r="E77" s="23" t="s">
        <v>26</v>
      </c>
      <c r="F77" s="24" t="s">
        <v>129</v>
      </c>
      <c r="G77" s="22" t="s">
        <v>23</v>
      </c>
      <c r="H77" s="24" t="s">
        <v>129</v>
      </c>
      <c r="I77" s="22" t="s">
        <v>23</v>
      </c>
      <c r="J77" s="24" t="s">
        <v>129</v>
      </c>
      <c r="K77" s="22" t="s">
        <v>23</v>
      </c>
      <c r="L77" s="24" t="s">
        <v>129</v>
      </c>
      <c r="M77" s="22" t="s">
        <v>23</v>
      </c>
      <c r="N77" s="24" t="s">
        <v>129</v>
      </c>
      <c r="O77" s="49"/>
    </row>
    <row r="78" spans="1:15" ht="33" customHeight="1" thickBot="1" x14ac:dyDescent="0.25">
      <c r="A78" s="1827" t="s">
        <v>92</v>
      </c>
      <c r="B78" s="1828"/>
      <c r="C78" s="1828"/>
      <c r="D78" s="1828"/>
      <c r="E78" s="1828"/>
      <c r="F78" s="1828"/>
      <c r="G78" s="1828"/>
      <c r="H78" s="1828"/>
      <c r="I78" s="1828"/>
      <c r="J78" s="1828"/>
      <c r="K78" s="1828"/>
      <c r="L78" s="1828"/>
      <c r="M78" s="1828"/>
      <c r="N78" s="1829"/>
      <c r="O78" s="88"/>
    </row>
    <row r="79" spans="1:15" ht="21" customHeight="1" thickBot="1" x14ac:dyDescent="0.25">
      <c r="A79" s="1800" t="s">
        <v>30</v>
      </c>
      <c r="B79" s="1801"/>
      <c r="C79" s="1801"/>
      <c r="D79" s="1801"/>
      <c r="E79" s="1801"/>
      <c r="F79" s="1801"/>
      <c r="G79" s="1801"/>
      <c r="H79" s="1801"/>
      <c r="I79" s="1801"/>
      <c r="J79" s="1801"/>
      <c r="K79" s="1801"/>
      <c r="L79" s="1801"/>
      <c r="M79" s="1801"/>
      <c r="N79" s="1802"/>
      <c r="O79" s="88"/>
    </row>
    <row r="80" spans="1:15" ht="12.75" customHeight="1" x14ac:dyDescent="0.25">
      <c r="A80" s="770"/>
      <c r="B80" s="19"/>
      <c r="C80" s="71"/>
      <c r="D80" s="794">
        <v>3100</v>
      </c>
      <c r="E80" s="570">
        <v>4180</v>
      </c>
      <c r="F80" s="795">
        <v>2510</v>
      </c>
      <c r="G80" s="788">
        <v>2510</v>
      </c>
      <c r="H80" s="799">
        <v>2010</v>
      </c>
      <c r="I80" s="803">
        <v>2720</v>
      </c>
      <c r="J80" s="795">
        <v>2130</v>
      </c>
      <c r="K80" s="788">
        <v>2760</v>
      </c>
      <c r="L80" s="799">
        <v>2160</v>
      </c>
      <c r="M80" s="803">
        <v>2790</v>
      </c>
      <c r="N80" s="795">
        <v>2320</v>
      </c>
      <c r="O80" s="53"/>
    </row>
    <row r="81" spans="1:41" ht="12.75" customHeight="1" thickBot="1" x14ac:dyDescent="0.3">
      <c r="A81" s="771"/>
      <c r="B81" s="549"/>
      <c r="C81" s="1044">
        <v>0.03</v>
      </c>
      <c r="D81" s="726">
        <f>D80*103%</f>
        <v>3193</v>
      </c>
      <c r="E81" s="554">
        <f>D81*135%</f>
        <v>4310.55</v>
      </c>
      <c r="F81" s="727"/>
      <c r="G81" s="719">
        <f>D81*81%</f>
        <v>2586.3300000000004</v>
      </c>
      <c r="H81" s="749"/>
      <c r="I81" s="726">
        <f>D81*88%</f>
        <v>2809.84</v>
      </c>
      <c r="J81" s="727"/>
      <c r="K81" s="719">
        <f>D81*89%</f>
        <v>2841.77</v>
      </c>
      <c r="L81" s="749"/>
      <c r="M81" s="726">
        <f>D81*94.5%</f>
        <v>3017.3849999999998</v>
      </c>
      <c r="N81" s="727"/>
      <c r="O81" s="53"/>
    </row>
    <row r="82" spans="1:41" ht="15" customHeight="1" thickBot="1" x14ac:dyDescent="0.3">
      <c r="A82" s="771"/>
      <c r="B82" s="549"/>
      <c r="C82" s="574"/>
      <c r="D82" s="728">
        <v>3190</v>
      </c>
      <c r="E82" s="555">
        <v>4310</v>
      </c>
      <c r="F82" s="729">
        <v>2540</v>
      </c>
      <c r="G82" s="720">
        <v>2590</v>
      </c>
      <c r="H82" s="750">
        <v>2030</v>
      </c>
      <c r="I82" s="741">
        <v>2810</v>
      </c>
      <c r="J82" s="729">
        <v>2160</v>
      </c>
      <c r="K82" s="720">
        <v>2840</v>
      </c>
      <c r="L82" s="750">
        <v>2190</v>
      </c>
      <c r="M82" s="741">
        <v>3020</v>
      </c>
      <c r="N82" s="729">
        <v>2350</v>
      </c>
      <c r="O82" s="1901" t="s">
        <v>122</v>
      </c>
      <c r="P82" s="1901"/>
      <c r="Q82" s="1901"/>
      <c r="R82" s="1901"/>
      <c r="S82" s="1902"/>
      <c r="T82" s="1896" t="s">
        <v>123</v>
      </c>
      <c r="U82" s="1897"/>
      <c r="V82" s="1897"/>
      <c r="W82" s="1897"/>
      <c r="X82" s="484" t="s">
        <v>157</v>
      </c>
      <c r="Y82" s="1897" t="s">
        <v>153</v>
      </c>
      <c r="Z82" s="1897"/>
      <c r="AA82" s="1897"/>
      <c r="AB82" s="1898"/>
      <c r="AC82" s="435"/>
      <c r="AD82" s="1896" t="s">
        <v>150</v>
      </c>
      <c r="AE82" s="1897"/>
      <c r="AF82" s="1897"/>
      <c r="AG82" s="1898"/>
      <c r="AH82" s="1896" t="s">
        <v>151</v>
      </c>
      <c r="AI82" s="1897"/>
      <c r="AJ82" s="1897"/>
      <c r="AK82" s="1898"/>
      <c r="AL82" s="1896" t="s">
        <v>152</v>
      </c>
      <c r="AM82" s="1897"/>
      <c r="AN82" s="1897"/>
      <c r="AO82" s="1898"/>
    </row>
    <row r="83" spans="1:41" ht="41.25" customHeight="1" x14ac:dyDescent="0.25">
      <c r="A83" s="772" t="s">
        <v>46</v>
      </c>
      <c r="B83" s="557" t="s">
        <v>89</v>
      </c>
      <c r="C83" s="716">
        <v>2</v>
      </c>
      <c r="D83" s="730">
        <v>3190</v>
      </c>
      <c r="E83" s="558">
        <v>4310</v>
      </c>
      <c r="F83" s="731">
        <v>2540</v>
      </c>
      <c r="G83" s="721">
        <v>2590</v>
      </c>
      <c r="H83" s="751">
        <v>2030</v>
      </c>
      <c r="I83" s="740">
        <v>2810</v>
      </c>
      <c r="J83" s="731">
        <v>2160</v>
      </c>
      <c r="K83" s="721">
        <v>2840</v>
      </c>
      <c r="L83" s="751">
        <v>2190</v>
      </c>
      <c r="M83" s="740">
        <v>3020</v>
      </c>
      <c r="N83" s="731">
        <v>2350</v>
      </c>
      <c r="O83" s="228"/>
      <c r="P83" s="229" t="s">
        <v>99</v>
      </c>
      <c r="Q83" s="229" t="s">
        <v>100</v>
      </c>
      <c r="R83" s="230" t="s">
        <v>101</v>
      </c>
      <c r="S83" s="459" t="s">
        <v>102</v>
      </c>
      <c r="T83" s="415" t="s">
        <v>99</v>
      </c>
      <c r="U83" s="229" t="s">
        <v>100</v>
      </c>
      <c r="V83" s="230" t="s">
        <v>101</v>
      </c>
      <c r="W83" s="476" t="s">
        <v>117</v>
      </c>
      <c r="X83" s="485" t="s">
        <v>156</v>
      </c>
      <c r="Y83" s="480" t="s">
        <v>99</v>
      </c>
      <c r="Z83" s="425" t="s">
        <v>100</v>
      </c>
      <c r="AA83" s="426" t="s">
        <v>154</v>
      </c>
      <c r="AB83" s="427" t="s">
        <v>155</v>
      </c>
      <c r="AC83" s="1899" t="s">
        <v>159</v>
      </c>
      <c r="AD83" s="424" t="s">
        <v>99</v>
      </c>
      <c r="AE83" s="425" t="s">
        <v>100</v>
      </c>
      <c r="AF83" s="426" t="s">
        <v>154</v>
      </c>
      <c r="AG83" s="427" t="s">
        <v>155</v>
      </c>
      <c r="AH83" s="424" t="s">
        <v>99</v>
      </c>
      <c r="AI83" s="425" t="s">
        <v>100</v>
      </c>
      <c r="AJ83" s="426" t="s">
        <v>154</v>
      </c>
      <c r="AK83" s="427" t="s">
        <v>155</v>
      </c>
      <c r="AL83" s="424" t="s">
        <v>99</v>
      </c>
      <c r="AM83" s="425" t="s">
        <v>100</v>
      </c>
      <c r="AN83" s="426" t="s">
        <v>154</v>
      </c>
      <c r="AO83" s="427" t="s">
        <v>155</v>
      </c>
    </row>
    <row r="84" spans="1:41" ht="55.5" customHeight="1" x14ac:dyDescent="0.25">
      <c r="A84" s="773"/>
      <c r="B84" s="559" t="s">
        <v>35</v>
      </c>
      <c r="C84" s="717"/>
      <c r="D84" s="732">
        <v>2670</v>
      </c>
      <c r="E84" s="560"/>
      <c r="F84" s="733"/>
      <c r="G84" s="561"/>
      <c r="H84" s="752"/>
      <c r="I84" s="732"/>
      <c r="J84" s="733"/>
      <c r="K84" s="561"/>
      <c r="L84" s="752"/>
      <c r="M84" s="732"/>
      <c r="N84" s="764"/>
      <c r="O84" s="363"/>
      <c r="P84" s="98"/>
      <c r="Q84" s="98"/>
      <c r="R84" s="98"/>
      <c r="S84" s="417"/>
      <c r="T84" s="416"/>
      <c r="U84" s="98"/>
      <c r="V84" s="98"/>
      <c r="W84" s="413"/>
      <c r="X84" s="486"/>
      <c r="Y84" s="414"/>
      <c r="Z84" s="98"/>
      <c r="AA84" s="98"/>
      <c r="AB84" s="417"/>
      <c r="AC84" s="1900"/>
      <c r="AD84" s="416"/>
      <c r="AE84" s="98"/>
      <c r="AF84" s="98"/>
      <c r="AG84" s="417"/>
      <c r="AH84" s="416"/>
      <c r="AI84" s="98"/>
      <c r="AJ84" s="98"/>
      <c r="AK84" s="417"/>
      <c r="AL84" s="416"/>
      <c r="AM84" s="98"/>
      <c r="AN84" s="98"/>
      <c r="AO84" s="417"/>
    </row>
    <row r="85" spans="1:41" ht="30.75" customHeight="1" x14ac:dyDescent="0.25">
      <c r="A85" s="774"/>
      <c r="B85" s="549"/>
      <c r="C85" s="574"/>
      <c r="D85" s="734"/>
      <c r="E85" s="562"/>
      <c r="F85" s="735"/>
      <c r="G85" s="1067">
        <v>0.81200000000000006</v>
      </c>
      <c r="H85" s="1069">
        <v>0.8</v>
      </c>
      <c r="I85" s="1068">
        <v>0.88200000000000001</v>
      </c>
      <c r="J85" s="1070">
        <v>0.85</v>
      </c>
      <c r="K85" s="1067">
        <v>0.89100000000000001</v>
      </c>
      <c r="L85" s="1069">
        <v>0.86</v>
      </c>
      <c r="M85" s="1068">
        <v>0.94499999999999995</v>
      </c>
      <c r="N85" s="1071">
        <v>0.9</v>
      </c>
      <c r="O85" s="526" t="s">
        <v>103</v>
      </c>
      <c r="P85" s="1004">
        <v>980</v>
      </c>
      <c r="Q85" s="1004">
        <v>980</v>
      </c>
      <c r="R85" s="1004">
        <v>1340</v>
      </c>
      <c r="S85" s="1005">
        <f>P85+Q85+R85</f>
        <v>3300</v>
      </c>
      <c r="T85" s="1006">
        <v>980</v>
      </c>
      <c r="U85" s="1004">
        <v>980</v>
      </c>
      <c r="V85" s="1004">
        <v>550</v>
      </c>
      <c r="W85" s="1007">
        <v>2510</v>
      </c>
      <c r="X85" s="489">
        <v>670</v>
      </c>
      <c r="Y85" s="1008">
        <v>790</v>
      </c>
      <c r="Z85" s="1009">
        <v>980</v>
      </c>
      <c r="AA85" s="1009">
        <v>1340</v>
      </c>
      <c r="AB85" s="1010">
        <f>Y85+Z85+AA85</f>
        <v>3110</v>
      </c>
      <c r="AC85" s="2015"/>
      <c r="AD85" s="1011">
        <v>700</v>
      </c>
      <c r="AE85" s="1009">
        <v>830</v>
      </c>
      <c r="AF85" s="1009">
        <v>1150</v>
      </c>
      <c r="AG85" s="1012">
        <f>AF85+AE85+AD85</f>
        <v>2680</v>
      </c>
      <c r="AH85" s="1011">
        <v>760</v>
      </c>
      <c r="AI85" s="1009">
        <v>830</v>
      </c>
      <c r="AJ85" s="1009">
        <v>1320</v>
      </c>
      <c r="AK85" s="1012">
        <f>AJ85+AI85+AH85</f>
        <v>2910</v>
      </c>
      <c r="AL85" s="1011">
        <v>790</v>
      </c>
      <c r="AM85" s="1009">
        <v>830</v>
      </c>
      <c r="AN85" s="1009">
        <v>1320</v>
      </c>
      <c r="AO85" s="1012">
        <f>AN85+AM85+AL85</f>
        <v>2940</v>
      </c>
    </row>
    <row r="86" spans="1:41" ht="30.75" customHeight="1" x14ac:dyDescent="0.25">
      <c r="A86" s="774"/>
      <c r="B86" s="549"/>
      <c r="C86" s="574"/>
      <c r="D86" s="1028">
        <v>3300</v>
      </c>
      <c r="E86" s="1029">
        <v>4450</v>
      </c>
      <c r="F86" s="1030">
        <v>2510</v>
      </c>
      <c r="G86" s="1031">
        <v>2680</v>
      </c>
      <c r="H86" s="1032">
        <v>2010</v>
      </c>
      <c r="I86" s="1028">
        <v>2910</v>
      </c>
      <c r="J86" s="1030">
        <v>2130</v>
      </c>
      <c r="K86" s="1031">
        <v>2940</v>
      </c>
      <c r="L86" s="1032">
        <v>2160</v>
      </c>
      <c r="M86" s="1033">
        <v>3110</v>
      </c>
      <c r="N86" s="1034">
        <v>2320</v>
      </c>
      <c r="O86" s="527">
        <v>1.03</v>
      </c>
      <c r="P86" s="516">
        <v>980</v>
      </c>
      <c r="Q86" s="516">
        <v>980</v>
      </c>
      <c r="R86" s="237">
        <f>S86-P86-Q86</f>
        <v>1439</v>
      </c>
      <c r="S86" s="460">
        <f>S85*103%</f>
        <v>3399</v>
      </c>
      <c r="T86" s="465">
        <v>980</v>
      </c>
      <c r="U86" s="237">
        <v>980</v>
      </c>
      <c r="V86" s="238">
        <f>R86*40%</f>
        <v>575.6</v>
      </c>
      <c r="W86" s="478">
        <f>T86+U86+V86</f>
        <v>2535.6</v>
      </c>
      <c r="X86" s="488">
        <f>570+100</f>
        <v>670</v>
      </c>
      <c r="Y86" s="458">
        <f>603+186</f>
        <v>789</v>
      </c>
      <c r="Z86" s="237">
        <f>Q86</f>
        <v>980</v>
      </c>
      <c r="AA86" s="1017">
        <v>1440</v>
      </c>
      <c r="AB86" s="460">
        <f>AA86+Z86+Y86</f>
        <v>3209</v>
      </c>
      <c r="AC86" s="467"/>
      <c r="AD86" s="465">
        <f>570+133</f>
        <v>703</v>
      </c>
      <c r="AE86" s="237">
        <v>830</v>
      </c>
      <c r="AF86" s="237">
        <f>AG86-AE86-AD86</f>
        <v>1227.8000000000002</v>
      </c>
      <c r="AG86" s="460">
        <f>S87*AG89%</f>
        <v>2760.8</v>
      </c>
      <c r="AH86" s="465">
        <f>603+159</f>
        <v>762</v>
      </c>
      <c r="AI86" s="237">
        <v>830</v>
      </c>
      <c r="AJ86" s="237">
        <f>AK86-AI86-AH86</f>
        <v>1406.8000000000002</v>
      </c>
      <c r="AK86" s="460">
        <f>S87*AK89%</f>
        <v>2998.8</v>
      </c>
      <c r="AL86" s="465">
        <f>603+186</f>
        <v>789</v>
      </c>
      <c r="AM86" s="237">
        <v>830</v>
      </c>
      <c r="AN86" s="237">
        <f>AO86-AM86-AL86</f>
        <v>1410.3999999999996</v>
      </c>
      <c r="AO86" s="460">
        <f>S87*AO89%</f>
        <v>3029.3999999999996</v>
      </c>
    </row>
    <row r="87" spans="1:41" ht="15" customHeight="1" x14ac:dyDescent="0.25">
      <c r="A87" s="774"/>
      <c r="B87" s="549"/>
      <c r="C87" s="715"/>
      <c r="D87" s="738">
        <f>D86*103%</f>
        <v>3399</v>
      </c>
      <c r="E87" s="566">
        <f>D87*135%</f>
        <v>4588.6500000000005</v>
      </c>
      <c r="F87" s="739"/>
      <c r="G87" s="719">
        <f>D87*81.2%</f>
        <v>2759.9880000000003</v>
      </c>
      <c r="H87" s="749"/>
      <c r="I87" s="726">
        <f>D87*88.2%</f>
        <v>2997.9180000000001</v>
      </c>
      <c r="J87" s="727"/>
      <c r="K87" s="719">
        <f>D87*89.1%</f>
        <v>3028.5089999999996</v>
      </c>
      <c r="L87" s="762"/>
      <c r="M87" s="726">
        <v>3209</v>
      </c>
      <c r="N87" s="767"/>
      <c r="O87" s="526" t="s">
        <v>104</v>
      </c>
      <c r="P87" s="1014">
        <v>980</v>
      </c>
      <c r="Q87" s="1014">
        <v>980</v>
      </c>
      <c r="R87" s="1016">
        <v>1440</v>
      </c>
      <c r="S87" s="1013">
        <v>3400</v>
      </c>
      <c r="T87" s="518">
        <v>980</v>
      </c>
      <c r="U87" s="519">
        <v>980</v>
      </c>
      <c r="V87" s="519">
        <f>W87-T87-U87</f>
        <v>580</v>
      </c>
      <c r="W87" s="1022">
        <v>2540</v>
      </c>
      <c r="X87" s="489">
        <v>670</v>
      </c>
      <c r="Y87" s="509">
        <v>790</v>
      </c>
      <c r="Z87" s="510">
        <v>980</v>
      </c>
      <c r="AA87" s="979">
        <f>AB87-Z87-Y87</f>
        <v>1440</v>
      </c>
      <c r="AB87" s="511">
        <v>3210</v>
      </c>
      <c r="AC87" s="512"/>
      <c r="AD87" s="513">
        <v>700</v>
      </c>
      <c r="AE87" s="514">
        <v>830</v>
      </c>
      <c r="AF87" s="514">
        <f>AG87-AE87-AD87</f>
        <v>1230</v>
      </c>
      <c r="AG87" s="515">
        <v>2760</v>
      </c>
      <c r="AH87" s="513">
        <v>760</v>
      </c>
      <c r="AI87" s="514">
        <v>830</v>
      </c>
      <c r="AJ87" s="1015">
        <f>AK87-AI87-AH87</f>
        <v>1410</v>
      </c>
      <c r="AK87" s="515">
        <v>3000</v>
      </c>
      <c r="AL87" s="513">
        <v>790</v>
      </c>
      <c r="AM87" s="514">
        <v>830</v>
      </c>
      <c r="AN87" s="1015">
        <f>AO87-AM87-AL87</f>
        <v>1410</v>
      </c>
      <c r="AO87" s="515">
        <v>3030</v>
      </c>
    </row>
    <row r="88" spans="1:41" ht="39" customHeight="1" thickBot="1" x14ac:dyDescent="0.3">
      <c r="A88" s="774"/>
      <c r="B88" s="549"/>
      <c r="C88" s="574"/>
      <c r="D88" s="736">
        <v>3400</v>
      </c>
      <c r="E88" s="564">
        <v>4590</v>
      </c>
      <c r="F88" s="729">
        <v>2540</v>
      </c>
      <c r="G88" s="565">
        <v>2760</v>
      </c>
      <c r="H88" s="750">
        <v>2030</v>
      </c>
      <c r="I88" s="736">
        <v>3000</v>
      </c>
      <c r="J88" s="729">
        <v>2160</v>
      </c>
      <c r="K88" s="565">
        <v>3030</v>
      </c>
      <c r="L88" s="750">
        <v>2190</v>
      </c>
      <c r="M88" s="768">
        <v>3210</v>
      </c>
      <c r="N88" s="729">
        <v>2350</v>
      </c>
      <c r="O88" s="528" t="s">
        <v>105</v>
      </c>
      <c r="P88" s="461">
        <f t="shared" ref="P88:W88" si="8">P87/P85</f>
        <v>1</v>
      </c>
      <c r="Q88" s="461">
        <f t="shared" si="8"/>
        <v>1</v>
      </c>
      <c r="R88" s="461">
        <f t="shared" si="8"/>
        <v>1.0746268656716418</v>
      </c>
      <c r="S88" s="462">
        <f t="shared" si="8"/>
        <v>1.0303030303030303</v>
      </c>
      <c r="T88" s="466">
        <f t="shared" si="8"/>
        <v>1</v>
      </c>
      <c r="U88" s="461">
        <f t="shared" si="8"/>
        <v>1</v>
      </c>
      <c r="V88" s="461">
        <f t="shared" si="8"/>
        <v>1.0545454545454545</v>
      </c>
      <c r="W88" s="479">
        <f t="shared" si="8"/>
        <v>1.0119521912350598</v>
      </c>
      <c r="X88" s="490"/>
      <c r="Y88" s="509">
        <v>790</v>
      </c>
      <c r="Z88" s="510">
        <v>980</v>
      </c>
      <c r="AA88" s="510"/>
      <c r="AB88" s="511">
        <f>Y88+Z88+AA88</f>
        <v>1770</v>
      </c>
      <c r="AC88" s="475" t="s">
        <v>177</v>
      </c>
      <c r="AD88" s="430">
        <v>700</v>
      </c>
      <c r="AE88" s="431">
        <v>830</v>
      </c>
      <c r="AF88" s="431"/>
      <c r="AG88" s="432">
        <f>AF88+AE88+AD88</f>
        <v>1530</v>
      </c>
      <c r="AH88" s="430">
        <v>760</v>
      </c>
      <c r="AI88" s="431">
        <v>830</v>
      </c>
      <c r="AJ88" s="431"/>
      <c r="AK88" s="432">
        <f>AJ88+AI88+AH88</f>
        <v>1590</v>
      </c>
      <c r="AL88" s="430">
        <v>790</v>
      </c>
      <c r="AM88" s="431">
        <v>830</v>
      </c>
      <c r="AN88" s="431"/>
      <c r="AO88" s="432">
        <f>AN88+AM88+AL88</f>
        <v>1620</v>
      </c>
    </row>
    <row r="89" spans="1:41" ht="63" customHeight="1" thickBot="1" x14ac:dyDescent="0.3">
      <c r="A89" s="772" t="s">
        <v>44</v>
      </c>
      <c r="B89" s="557" t="s">
        <v>88</v>
      </c>
      <c r="C89" s="716">
        <v>2</v>
      </c>
      <c r="D89" s="740">
        <v>3400</v>
      </c>
      <c r="E89" s="346">
        <v>4590</v>
      </c>
      <c r="F89" s="731">
        <v>2540</v>
      </c>
      <c r="G89" s="721">
        <v>2760</v>
      </c>
      <c r="H89" s="751">
        <v>2030</v>
      </c>
      <c r="I89" s="740">
        <v>3000</v>
      </c>
      <c r="J89" s="731">
        <v>2160</v>
      </c>
      <c r="K89" s="721">
        <v>3030</v>
      </c>
      <c r="L89" s="751">
        <v>2190</v>
      </c>
      <c r="M89" s="740">
        <v>3210</v>
      </c>
      <c r="N89" s="731">
        <v>2350</v>
      </c>
      <c r="O89" s="51"/>
      <c r="P89" s="5"/>
      <c r="Q89" s="96"/>
      <c r="R89" s="96"/>
      <c r="S89" s="2016" t="s">
        <v>111</v>
      </c>
      <c r="T89" s="437"/>
      <c r="U89" s="438"/>
      <c r="V89" s="439"/>
      <c r="W89" s="468"/>
      <c r="X89" s="491"/>
      <c r="Y89" s="118"/>
      <c r="Z89" s="169"/>
      <c r="AA89" s="169"/>
      <c r="AB89" s="418"/>
      <c r="AC89" s="980" t="s">
        <v>158</v>
      </c>
      <c r="AD89" s="981"/>
      <c r="AE89" s="982"/>
      <c r="AF89" s="982"/>
      <c r="AG89" s="983">
        <v>81.2</v>
      </c>
      <c r="AH89" s="984"/>
      <c r="AI89" s="985"/>
      <c r="AJ89" s="985"/>
      <c r="AK89" s="983">
        <v>88.2</v>
      </c>
      <c r="AL89" s="984"/>
      <c r="AM89" s="985"/>
      <c r="AN89" s="985"/>
      <c r="AO89" s="983">
        <v>89.1</v>
      </c>
    </row>
    <row r="90" spans="1:41" ht="15" customHeight="1" thickBot="1" x14ac:dyDescent="0.3">
      <c r="A90" s="775"/>
      <c r="B90" s="549"/>
      <c r="C90" s="574"/>
      <c r="D90" s="803">
        <v>3400</v>
      </c>
      <c r="E90" s="296"/>
      <c r="F90" s="297"/>
      <c r="G90" s="722"/>
      <c r="H90" s="755"/>
      <c r="I90" s="295"/>
      <c r="J90" s="297"/>
      <c r="K90" s="722"/>
      <c r="L90" s="755"/>
      <c r="M90" s="295"/>
      <c r="N90" s="297"/>
      <c r="O90" s="51"/>
      <c r="P90" s="5"/>
      <c r="Q90" s="96"/>
      <c r="R90" s="96"/>
      <c r="S90" s="2016"/>
      <c r="T90" s="169"/>
      <c r="U90" s="233"/>
      <c r="V90" s="234"/>
      <c r="W90" s="469"/>
      <c r="X90" s="491"/>
      <c r="Y90" s="118"/>
      <c r="Z90" s="169"/>
      <c r="AA90" s="169"/>
      <c r="AB90" s="418"/>
      <c r="AC90" s="986" t="s">
        <v>161</v>
      </c>
      <c r="AD90" s="987"/>
      <c r="AE90" s="988"/>
      <c r="AF90" s="988"/>
      <c r="AG90" s="989">
        <v>19</v>
      </c>
      <c r="AH90" s="987"/>
      <c r="AI90" s="988"/>
      <c r="AJ90" s="988"/>
      <c r="AK90" s="989">
        <v>12</v>
      </c>
      <c r="AL90" s="987"/>
      <c r="AM90" s="988"/>
      <c r="AN90" s="988"/>
      <c r="AO90" s="989">
        <v>11</v>
      </c>
    </row>
    <row r="91" spans="1:41" ht="12" customHeight="1" thickBot="1" x14ac:dyDescent="0.3">
      <c r="A91" s="775"/>
      <c r="B91" s="549"/>
      <c r="C91" s="574"/>
      <c r="D91" s="741">
        <f>D90*85%</f>
        <v>2890</v>
      </c>
      <c r="E91" s="296"/>
      <c r="F91" s="297"/>
      <c r="G91" s="722"/>
      <c r="H91" s="755"/>
      <c r="I91" s="295"/>
      <c r="J91" s="297"/>
      <c r="K91" s="722"/>
      <c r="L91" s="755"/>
      <c r="M91" s="295"/>
      <c r="N91" s="297"/>
      <c r="O91" s="51"/>
      <c r="P91" s="5"/>
      <c r="Q91" s="96"/>
      <c r="R91" s="96"/>
      <c r="S91" s="2016"/>
      <c r="T91" s="994">
        <v>980</v>
      </c>
      <c r="U91" s="995">
        <v>980</v>
      </c>
      <c r="V91" s="996">
        <v>550</v>
      </c>
      <c r="W91" s="997">
        <v>2510</v>
      </c>
      <c r="X91" s="998">
        <v>670</v>
      </c>
      <c r="Y91" s="999">
        <v>790</v>
      </c>
      <c r="Z91" s="995">
        <v>980</v>
      </c>
      <c r="AA91" s="995">
        <v>550</v>
      </c>
      <c r="AB91" s="1000">
        <f>Y91+Z91+AA91</f>
        <v>2320</v>
      </c>
      <c r="AC91" s="420"/>
      <c r="AD91" s="1001">
        <v>700</v>
      </c>
      <c r="AE91" s="1002">
        <v>830</v>
      </c>
      <c r="AF91" s="1002">
        <f>AG91-AE91-AD91</f>
        <v>480</v>
      </c>
      <c r="AG91" s="1003">
        <v>2010</v>
      </c>
      <c r="AH91" s="1001">
        <v>760</v>
      </c>
      <c r="AI91" s="1002">
        <v>830</v>
      </c>
      <c r="AJ91" s="1002">
        <v>540</v>
      </c>
      <c r="AK91" s="1003">
        <v>2130</v>
      </c>
      <c r="AL91" s="1001">
        <v>790</v>
      </c>
      <c r="AM91" s="1002">
        <v>830</v>
      </c>
      <c r="AN91" s="1002">
        <v>540</v>
      </c>
      <c r="AO91" s="1003">
        <v>2160</v>
      </c>
    </row>
    <row r="92" spans="1:41" ht="110.25" customHeight="1" thickBot="1" x14ac:dyDescent="0.3">
      <c r="A92" s="776" t="s">
        <v>119</v>
      </c>
      <c r="B92" s="557" t="s">
        <v>88</v>
      </c>
      <c r="C92" s="716">
        <v>2</v>
      </c>
      <c r="D92" s="742">
        <v>2890</v>
      </c>
      <c r="E92" s="346"/>
      <c r="F92" s="731"/>
      <c r="G92" s="723"/>
      <c r="H92" s="756"/>
      <c r="I92" s="759"/>
      <c r="J92" s="760"/>
      <c r="K92" s="723"/>
      <c r="L92" s="756"/>
      <c r="M92" s="759"/>
      <c r="N92" s="760"/>
      <c r="O92" s="51"/>
      <c r="P92" s="5"/>
      <c r="Q92" s="96"/>
      <c r="R92" s="96"/>
      <c r="S92" s="2016"/>
      <c r="T92" s="440"/>
      <c r="U92" s="441"/>
      <c r="V92" s="442"/>
      <c r="W92" s="470"/>
      <c r="X92" s="491"/>
      <c r="Y92" s="482"/>
      <c r="Z92" s="440"/>
      <c r="AA92" s="440"/>
      <c r="AB92" s="446"/>
      <c r="AC92" s="443"/>
      <c r="AD92" s="444"/>
      <c r="AE92" s="445"/>
      <c r="AF92" s="445"/>
      <c r="AG92" s="443"/>
      <c r="AH92" s="444"/>
      <c r="AI92" s="445"/>
      <c r="AJ92" s="445"/>
      <c r="AK92" s="443"/>
      <c r="AL92" s="444"/>
      <c r="AM92" s="445"/>
      <c r="AN92" s="445"/>
      <c r="AO92" s="443"/>
    </row>
    <row r="93" spans="1:41" ht="15" customHeight="1" thickBot="1" x14ac:dyDescent="0.3">
      <c r="A93" s="775"/>
      <c r="B93" s="549"/>
      <c r="C93" s="574"/>
      <c r="D93" s="1028">
        <v>6600</v>
      </c>
      <c r="E93" s="1029"/>
      <c r="F93" s="1030">
        <v>2510</v>
      </c>
      <c r="G93" s="1031">
        <v>2680</v>
      </c>
      <c r="H93" s="1032">
        <v>2010</v>
      </c>
      <c r="I93" s="1028">
        <v>2910</v>
      </c>
      <c r="J93" s="1030">
        <v>2130</v>
      </c>
      <c r="K93" s="1031">
        <v>2940</v>
      </c>
      <c r="L93" s="1032">
        <v>2160</v>
      </c>
      <c r="M93" s="1033">
        <v>3110</v>
      </c>
      <c r="N93" s="1034">
        <v>2320</v>
      </c>
      <c r="O93" s="51"/>
      <c r="P93" s="5"/>
      <c r="Q93" s="96"/>
      <c r="R93" s="96"/>
      <c r="S93" s="2017"/>
      <c r="T93" s="421" t="s">
        <v>110</v>
      </c>
      <c r="U93" s="438"/>
      <c r="V93" s="1018">
        <v>3400</v>
      </c>
      <c r="W93" s="468"/>
      <c r="X93" s="491"/>
      <c r="Y93" s="483"/>
      <c r="Z93" s="437"/>
      <c r="AA93" s="437"/>
      <c r="AB93" s="451"/>
      <c r="AC93" s="1899" t="s">
        <v>160</v>
      </c>
      <c r="AD93" s="990"/>
      <c r="AE93" s="991"/>
      <c r="AF93" s="992"/>
      <c r="AG93" s="993">
        <v>0.8</v>
      </c>
      <c r="AH93" s="990"/>
      <c r="AI93" s="991"/>
      <c r="AJ93" s="992"/>
      <c r="AK93" s="993">
        <v>0.85</v>
      </c>
      <c r="AL93" s="990"/>
      <c r="AM93" s="991"/>
      <c r="AN93" s="992"/>
      <c r="AO93" s="993">
        <v>0.86</v>
      </c>
    </row>
    <row r="94" spans="1:41" ht="13.5" customHeight="1" thickBot="1" x14ac:dyDescent="0.3">
      <c r="A94" s="775"/>
      <c r="B94" s="549"/>
      <c r="C94" s="574"/>
      <c r="D94" s="736">
        <v>3400</v>
      </c>
      <c r="E94" s="564"/>
      <c r="F94" s="729">
        <v>2540</v>
      </c>
      <c r="G94" s="565">
        <v>2760</v>
      </c>
      <c r="H94" s="750">
        <v>2030</v>
      </c>
      <c r="I94" s="736">
        <v>3000</v>
      </c>
      <c r="J94" s="729">
        <v>2160</v>
      </c>
      <c r="K94" s="565">
        <v>3030</v>
      </c>
      <c r="L94" s="750">
        <v>2190</v>
      </c>
      <c r="M94" s="768">
        <v>3200</v>
      </c>
      <c r="N94" s="729">
        <v>2350</v>
      </c>
      <c r="O94" s="51"/>
      <c r="S94" s="2017"/>
      <c r="T94" s="499">
        <v>980</v>
      </c>
      <c r="U94" s="500">
        <v>980</v>
      </c>
      <c r="V94" s="500">
        <f>(3400-T94-U94)*40%</f>
        <v>576</v>
      </c>
      <c r="W94" s="501">
        <f>T94+U94+V94</f>
        <v>2536</v>
      </c>
      <c r="X94" s="502"/>
      <c r="Y94" s="503">
        <v>790</v>
      </c>
      <c r="Z94" s="504">
        <v>980</v>
      </c>
      <c r="AA94" s="1020">
        <v>580</v>
      </c>
      <c r="AB94" s="505">
        <f>AA94+Z94+Y94</f>
        <v>2350</v>
      </c>
      <c r="AC94" s="1900"/>
      <c r="AD94" s="506">
        <v>700</v>
      </c>
      <c r="AE94" s="507">
        <v>830</v>
      </c>
      <c r="AF94" s="507">
        <f>AG94-AE94-AD94</f>
        <v>502</v>
      </c>
      <c r="AG94" s="508">
        <f>2540*80%</f>
        <v>2032</v>
      </c>
      <c r="AH94" s="506">
        <v>760</v>
      </c>
      <c r="AI94" s="507">
        <v>830</v>
      </c>
      <c r="AJ94" s="507">
        <f>AK94-AI94-AH94</f>
        <v>569</v>
      </c>
      <c r="AK94" s="508">
        <f>2540*85%</f>
        <v>2159</v>
      </c>
      <c r="AL94" s="506">
        <v>790</v>
      </c>
      <c r="AM94" s="507">
        <v>830</v>
      </c>
      <c r="AN94" s="507">
        <f>AO94-AM94-AL94</f>
        <v>564.40000000000009</v>
      </c>
      <c r="AO94" s="508">
        <f>2540*86%</f>
        <v>2184.4</v>
      </c>
    </row>
    <row r="95" spans="1:41" ht="18.75" customHeight="1" thickBot="1" x14ac:dyDescent="0.3">
      <c r="A95" s="775"/>
      <c r="B95" s="549"/>
      <c r="C95" s="574"/>
      <c r="D95" s="736">
        <v>6800</v>
      </c>
      <c r="E95" s="564"/>
      <c r="F95" s="729">
        <v>2540</v>
      </c>
      <c r="G95" s="565">
        <v>2760</v>
      </c>
      <c r="H95" s="750">
        <v>2030</v>
      </c>
      <c r="I95" s="736">
        <v>3000</v>
      </c>
      <c r="J95" s="729">
        <v>2160</v>
      </c>
      <c r="K95" s="565">
        <v>3030</v>
      </c>
      <c r="L95" s="750">
        <v>2190</v>
      </c>
      <c r="M95" s="768">
        <v>3200</v>
      </c>
      <c r="N95" s="729">
        <v>2350</v>
      </c>
      <c r="O95" s="51"/>
      <c r="S95" s="2018"/>
      <c r="T95" s="492">
        <v>980</v>
      </c>
      <c r="U95" s="493">
        <v>980</v>
      </c>
      <c r="V95" s="1019">
        <v>580</v>
      </c>
      <c r="W95" s="1021">
        <v>2540</v>
      </c>
      <c r="X95" s="496">
        <v>670</v>
      </c>
      <c r="Y95" s="497">
        <v>790</v>
      </c>
      <c r="Z95" s="493">
        <v>980</v>
      </c>
      <c r="AA95" s="493">
        <v>580</v>
      </c>
      <c r="AB95" s="498">
        <f>Y95+Z95+AA95</f>
        <v>2350</v>
      </c>
      <c r="AC95" s="2019"/>
      <c r="AD95" s="452">
        <v>700</v>
      </c>
      <c r="AE95" s="453">
        <v>830</v>
      </c>
      <c r="AF95" s="453">
        <f>AG95-AE95-AD95</f>
        <v>500</v>
      </c>
      <c r="AG95" s="454">
        <v>2030</v>
      </c>
      <c r="AH95" s="452">
        <v>760</v>
      </c>
      <c r="AI95" s="453">
        <v>830</v>
      </c>
      <c r="AJ95" s="1023">
        <v>570</v>
      </c>
      <c r="AK95" s="454">
        <v>2160</v>
      </c>
      <c r="AL95" s="452">
        <v>790</v>
      </c>
      <c r="AM95" s="453">
        <v>830</v>
      </c>
      <c r="AN95" s="453">
        <f>AO95-AM95-AL95</f>
        <v>570</v>
      </c>
      <c r="AO95" s="454">
        <v>2190</v>
      </c>
    </row>
    <row r="96" spans="1:41" ht="69" customHeight="1" x14ac:dyDescent="0.25">
      <c r="A96" s="776" t="s">
        <v>41</v>
      </c>
      <c r="B96" s="557" t="s">
        <v>88</v>
      </c>
      <c r="C96" s="716">
        <v>2</v>
      </c>
      <c r="D96" s="740">
        <v>6800</v>
      </c>
      <c r="E96" s="346"/>
      <c r="F96" s="731">
        <v>2540</v>
      </c>
      <c r="G96" s="721">
        <v>2760</v>
      </c>
      <c r="H96" s="751">
        <v>2030</v>
      </c>
      <c r="I96" s="740">
        <v>3000</v>
      </c>
      <c r="J96" s="731">
        <v>2160</v>
      </c>
      <c r="K96" s="721">
        <v>3030</v>
      </c>
      <c r="L96" s="751">
        <v>2190</v>
      </c>
      <c r="M96" s="740">
        <v>3200</v>
      </c>
      <c r="N96" s="731">
        <v>2350</v>
      </c>
      <c r="O96" s="51"/>
      <c r="W96" s="243">
        <f>W95/V93</f>
        <v>0.74705882352941178</v>
      </c>
      <c r="X96" s="436"/>
      <c r="Y96" s="436"/>
      <c r="Z96" s="436"/>
      <c r="AA96" s="436"/>
      <c r="AB96" s="436"/>
    </row>
    <row r="97" spans="1:28" ht="12.75" customHeight="1" x14ac:dyDescent="0.25">
      <c r="A97" s="775"/>
      <c r="B97" s="549"/>
      <c r="C97" s="574"/>
      <c r="D97" s="582"/>
      <c r="E97" s="560">
        <v>3580</v>
      </c>
      <c r="F97" s="795">
        <v>2510</v>
      </c>
      <c r="G97" s="1045"/>
      <c r="H97" s="1046">
        <v>2010</v>
      </c>
      <c r="I97" s="694"/>
      <c r="J97" s="1047">
        <v>2130</v>
      </c>
      <c r="K97" s="1045"/>
      <c r="L97" s="1046">
        <v>2160</v>
      </c>
      <c r="M97" s="694"/>
      <c r="N97" s="1047">
        <v>2320</v>
      </c>
      <c r="O97" s="51"/>
      <c r="X97" s="5"/>
      <c r="Y97" s="5"/>
      <c r="Z97" s="5"/>
      <c r="AA97" s="5"/>
      <c r="AB97" s="5"/>
    </row>
    <row r="98" spans="1:28" ht="12.75" customHeight="1" x14ac:dyDescent="0.25">
      <c r="A98" s="775"/>
      <c r="B98" s="549"/>
      <c r="C98" s="715"/>
      <c r="D98" s="582"/>
      <c r="E98" s="555">
        <f>E97*103%</f>
        <v>3687.4</v>
      </c>
      <c r="F98" s="729">
        <v>2540</v>
      </c>
      <c r="G98" s="720"/>
      <c r="H98" s="750">
        <v>2030</v>
      </c>
      <c r="I98" s="741"/>
      <c r="J98" s="729">
        <v>2160</v>
      </c>
      <c r="K98" s="720"/>
      <c r="L98" s="750">
        <v>2190</v>
      </c>
      <c r="M98" s="741"/>
      <c r="N98" s="729">
        <v>2350</v>
      </c>
      <c r="O98" s="51"/>
      <c r="X98" s="5"/>
      <c r="Y98" s="5"/>
      <c r="Z98" s="5"/>
      <c r="AA98" s="5"/>
      <c r="AB98" s="5"/>
    </row>
    <row r="99" spans="1:28" ht="54.6" customHeight="1" x14ac:dyDescent="0.25">
      <c r="A99" s="772" t="s">
        <v>31</v>
      </c>
      <c r="B99" s="557" t="s">
        <v>90</v>
      </c>
      <c r="C99" s="716">
        <v>1</v>
      </c>
      <c r="D99" s="743"/>
      <c r="E99" s="568">
        <v>3690</v>
      </c>
      <c r="F99" s="731">
        <v>2540</v>
      </c>
      <c r="G99" s="721"/>
      <c r="H99" s="751">
        <v>2030</v>
      </c>
      <c r="I99" s="740"/>
      <c r="J99" s="731">
        <v>2160</v>
      </c>
      <c r="K99" s="721"/>
      <c r="L99" s="751">
        <v>2190</v>
      </c>
      <c r="M99" s="740"/>
      <c r="N99" s="731">
        <v>2350</v>
      </c>
      <c r="O99" s="51"/>
      <c r="X99" s="5"/>
      <c r="Y99" s="5"/>
      <c r="Z99" s="5"/>
      <c r="AA99" s="5"/>
      <c r="AB99" s="5"/>
    </row>
    <row r="100" spans="1:28" ht="14.45" customHeight="1" x14ac:dyDescent="0.25">
      <c r="A100" s="581"/>
      <c r="B100" s="549"/>
      <c r="C100" s="574"/>
      <c r="D100" s="582"/>
      <c r="E100" s="560">
        <v>3830</v>
      </c>
      <c r="F100" s="795">
        <v>2510</v>
      </c>
      <c r="G100" s="1045"/>
      <c r="H100" s="1046">
        <v>2010</v>
      </c>
      <c r="I100" s="694"/>
      <c r="J100" s="1047">
        <v>2130</v>
      </c>
      <c r="K100" s="1045"/>
      <c r="L100" s="1046">
        <v>2160</v>
      </c>
      <c r="M100" s="694"/>
      <c r="N100" s="1047">
        <v>2320</v>
      </c>
      <c r="O100" s="51"/>
      <c r="X100" s="5"/>
      <c r="Y100" s="5"/>
      <c r="Z100" s="5"/>
      <c r="AA100" s="5"/>
      <c r="AB100" s="5"/>
    </row>
    <row r="101" spans="1:28" ht="12.6" customHeight="1" x14ac:dyDescent="0.25">
      <c r="A101" s="581"/>
      <c r="B101" s="549"/>
      <c r="C101" s="715"/>
      <c r="D101" s="582"/>
      <c r="E101" s="555">
        <f>E100*103%</f>
        <v>3944.9</v>
      </c>
      <c r="F101" s="729">
        <v>2510</v>
      </c>
      <c r="G101" s="719"/>
      <c r="H101" s="749"/>
      <c r="I101" s="726"/>
      <c r="J101" s="727"/>
      <c r="K101" s="719"/>
      <c r="L101" s="750"/>
      <c r="M101" s="741"/>
      <c r="N101" s="729"/>
      <c r="O101" s="51"/>
      <c r="X101" s="5"/>
      <c r="Y101" s="5"/>
      <c r="Z101" s="5"/>
      <c r="AA101" s="5"/>
      <c r="AB101" s="5"/>
    </row>
    <row r="102" spans="1:28" ht="11.45" customHeight="1" x14ac:dyDescent="0.25">
      <c r="A102" s="581"/>
      <c r="B102" s="549"/>
      <c r="C102" s="574"/>
      <c r="D102" s="582"/>
      <c r="E102" s="555">
        <v>3940</v>
      </c>
      <c r="F102" s="729">
        <v>2540</v>
      </c>
      <c r="G102" s="720"/>
      <c r="H102" s="750">
        <v>2030</v>
      </c>
      <c r="I102" s="741"/>
      <c r="J102" s="729">
        <v>2160</v>
      </c>
      <c r="K102" s="720"/>
      <c r="L102" s="750">
        <v>2190</v>
      </c>
      <c r="M102" s="741"/>
      <c r="N102" s="729">
        <v>2350</v>
      </c>
      <c r="O102" s="51"/>
      <c r="X102" s="5"/>
      <c r="Y102" s="5"/>
      <c r="Z102" s="5"/>
      <c r="AA102" s="5"/>
      <c r="AB102" s="5"/>
    </row>
    <row r="103" spans="1:28" ht="47.25" customHeight="1" x14ac:dyDescent="0.25">
      <c r="A103" s="772" t="s">
        <v>29</v>
      </c>
      <c r="B103" s="557" t="s">
        <v>68</v>
      </c>
      <c r="C103" s="716">
        <v>1</v>
      </c>
      <c r="D103" s="730"/>
      <c r="E103" s="568">
        <v>3940</v>
      </c>
      <c r="F103" s="731">
        <v>2540</v>
      </c>
      <c r="G103" s="721"/>
      <c r="H103" s="751">
        <v>2030</v>
      </c>
      <c r="I103" s="740"/>
      <c r="J103" s="731">
        <v>2160</v>
      </c>
      <c r="K103" s="721"/>
      <c r="L103" s="751">
        <v>2190</v>
      </c>
      <c r="M103" s="740"/>
      <c r="N103" s="731">
        <v>2350</v>
      </c>
      <c r="O103" s="51"/>
      <c r="X103" s="5"/>
      <c r="Y103" s="5"/>
      <c r="Z103" s="5"/>
      <c r="AA103" s="5"/>
      <c r="AB103" s="5"/>
    </row>
    <row r="104" spans="1:28" ht="13.5" customHeight="1" x14ac:dyDescent="0.25">
      <c r="A104" s="581"/>
      <c r="B104" s="549"/>
      <c r="C104" s="718"/>
      <c r="D104" s="728"/>
      <c r="E104" s="560">
        <v>4140</v>
      </c>
      <c r="F104" s="795">
        <v>2510</v>
      </c>
      <c r="G104" s="1045"/>
      <c r="H104" s="1046">
        <v>2010</v>
      </c>
      <c r="I104" s="694"/>
      <c r="J104" s="1047">
        <v>2130</v>
      </c>
      <c r="K104" s="1045"/>
      <c r="L104" s="1046">
        <v>2160</v>
      </c>
      <c r="M104" s="694"/>
      <c r="N104" s="795"/>
      <c r="O104" s="51"/>
      <c r="X104" s="5"/>
      <c r="Y104" s="5"/>
      <c r="Z104" s="5"/>
      <c r="AA104" s="5"/>
      <c r="AB104" s="5"/>
    </row>
    <row r="105" spans="1:28" ht="13.15" customHeight="1" x14ac:dyDescent="0.25">
      <c r="A105" s="581"/>
      <c r="B105" s="549"/>
      <c r="C105" s="715"/>
      <c r="D105" s="728"/>
      <c r="E105" s="555">
        <f>E104*103%</f>
        <v>4264.2</v>
      </c>
      <c r="F105" s="729">
        <v>2540</v>
      </c>
      <c r="G105" s="720"/>
      <c r="H105" s="750">
        <v>2030</v>
      </c>
      <c r="I105" s="741"/>
      <c r="J105" s="729">
        <v>2160</v>
      </c>
      <c r="K105" s="720"/>
      <c r="L105" s="750">
        <v>2190</v>
      </c>
      <c r="M105" s="741"/>
      <c r="N105" s="729">
        <v>2350</v>
      </c>
      <c r="O105" s="51"/>
      <c r="X105" s="5"/>
      <c r="Y105" s="5"/>
      <c r="Z105" s="5"/>
      <c r="AA105" s="5"/>
      <c r="AB105" s="5"/>
    </row>
    <row r="106" spans="1:28" ht="93" customHeight="1" x14ac:dyDescent="0.25">
      <c r="A106" s="776" t="s">
        <v>165</v>
      </c>
      <c r="B106" s="557" t="s">
        <v>134</v>
      </c>
      <c r="C106" s="716">
        <v>1</v>
      </c>
      <c r="D106" s="730"/>
      <c r="E106" s="568">
        <v>4260</v>
      </c>
      <c r="F106" s="731">
        <v>2540</v>
      </c>
      <c r="G106" s="721"/>
      <c r="H106" s="751">
        <v>2030</v>
      </c>
      <c r="I106" s="740"/>
      <c r="J106" s="731">
        <v>2160</v>
      </c>
      <c r="K106" s="721"/>
      <c r="L106" s="751">
        <v>2190</v>
      </c>
      <c r="M106" s="740"/>
      <c r="N106" s="731">
        <v>2350</v>
      </c>
      <c r="O106" s="51"/>
      <c r="X106" s="5"/>
      <c r="Y106" s="5"/>
      <c r="Z106" s="5"/>
      <c r="AA106" s="5"/>
      <c r="AB106" s="5"/>
    </row>
    <row r="107" spans="1:28" ht="10.9" customHeight="1" x14ac:dyDescent="0.25">
      <c r="A107" s="775"/>
      <c r="B107" s="549"/>
      <c r="C107" s="574"/>
      <c r="D107" s="582"/>
      <c r="E107" s="570">
        <v>3300</v>
      </c>
      <c r="F107" s="745"/>
      <c r="G107" s="724"/>
      <c r="H107" s="676"/>
      <c r="I107" s="582"/>
      <c r="J107" s="745"/>
      <c r="K107" s="758"/>
      <c r="L107" s="763"/>
      <c r="M107" s="582"/>
      <c r="N107" s="575"/>
      <c r="O107" s="51"/>
      <c r="X107" s="5"/>
      <c r="Y107" s="5"/>
      <c r="Z107" s="5"/>
      <c r="AA107" s="5"/>
      <c r="AB107" s="5"/>
    </row>
    <row r="108" spans="1:28" ht="12" customHeight="1" x14ac:dyDescent="0.25">
      <c r="A108" s="775"/>
      <c r="B108" s="549"/>
      <c r="C108" s="574"/>
      <c r="D108" s="582"/>
      <c r="E108" s="555">
        <v>3400</v>
      </c>
      <c r="F108" s="621"/>
      <c r="G108" s="633"/>
      <c r="H108" s="606"/>
      <c r="I108" s="620"/>
      <c r="J108" s="621"/>
      <c r="K108" s="633"/>
      <c r="L108" s="606"/>
      <c r="M108" s="620"/>
      <c r="N108" s="621"/>
      <c r="O108" s="51"/>
      <c r="X108" s="5"/>
      <c r="Y108" s="5"/>
      <c r="Z108" s="5"/>
      <c r="AA108" s="5"/>
      <c r="AB108" s="5"/>
    </row>
    <row r="109" spans="1:28" ht="93" customHeight="1" thickBot="1" x14ac:dyDescent="0.3">
      <c r="A109" s="779" t="s">
        <v>204</v>
      </c>
      <c r="B109" s="780" t="s">
        <v>61</v>
      </c>
      <c r="C109" s="781">
        <v>1</v>
      </c>
      <c r="D109" s="746"/>
      <c r="E109" s="747">
        <v>3400</v>
      </c>
      <c r="F109" s="748"/>
      <c r="G109" s="782"/>
      <c r="H109" s="783"/>
      <c r="I109" s="761"/>
      <c r="J109" s="748"/>
      <c r="K109" s="782"/>
      <c r="L109" s="783"/>
      <c r="M109" s="761"/>
      <c r="N109" s="748"/>
      <c r="O109" s="51"/>
      <c r="X109" s="5"/>
      <c r="Y109" s="5"/>
      <c r="Z109" s="5"/>
      <c r="AA109" s="5"/>
      <c r="AB109" s="5"/>
    </row>
    <row r="110" spans="1:28" ht="24" customHeight="1" thickBot="1" x14ac:dyDescent="0.3">
      <c r="A110" s="1878" t="s">
        <v>54</v>
      </c>
      <c r="B110" s="1879"/>
      <c r="C110" s="1879"/>
      <c r="D110" s="1879"/>
      <c r="E110" s="1879"/>
      <c r="F110" s="1879"/>
      <c r="G110" s="1879"/>
      <c r="H110" s="1879"/>
      <c r="I110" s="1879"/>
      <c r="J110" s="1879"/>
      <c r="K110" s="1879"/>
      <c r="L110" s="1879"/>
      <c r="M110" s="777"/>
      <c r="N110" s="778"/>
      <c r="O110" s="101"/>
      <c r="X110" s="5"/>
      <c r="Y110" s="5"/>
      <c r="Z110" s="5"/>
      <c r="AA110" s="5"/>
      <c r="AB110" s="5"/>
    </row>
    <row r="111" spans="1:28" ht="12" customHeight="1" x14ac:dyDescent="0.25">
      <c r="A111" s="804"/>
      <c r="B111" s="805"/>
      <c r="C111" s="806"/>
      <c r="D111" s="1026">
        <v>3700</v>
      </c>
      <c r="E111" s="1027">
        <v>5180</v>
      </c>
      <c r="F111" s="795">
        <v>2510</v>
      </c>
      <c r="G111" s="788">
        <v>3000</v>
      </c>
      <c r="H111" s="799">
        <v>2010</v>
      </c>
      <c r="I111" s="794">
        <v>3260</v>
      </c>
      <c r="J111" s="795">
        <v>2130</v>
      </c>
      <c r="K111" s="788">
        <v>3290</v>
      </c>
      <c r="L111" s="799">
        <v>2160</v>
      </c>
      <c r="M111" s="803">
        <v>3330</v>
      </c>
      <c r="N111" s="795">
        <v>2320</v>
      </c>
      <c r="O111" s="101"/>
      <c r="X111" s="5"/>
      <c r="Y111" s="5"/>
      <c r="Z111" s="5"/>
      <c r="AA111" s="5"/>
      <c r="AB111" s="5"/>
    </row>
    <row r="112" spans="1:28" ht="11.45" customHeight="1" x14ac:dyDescent="0.25">
      <c r="A112" s="809"/>
      <c r="B112" s="569"/>
      <c r="C112" s="784">
        <v>0.05</v>
      </c>
      <c r="D112" s="792">
        <f>D111*105%</f>
        <v>3885</v>
      </c>
      <c r="E112" s="571">
        <f>D112*140%</f>
        <v>5439</v>
      </c>
      <c r="F112" s="737"/>
      <c r="G112" s="719">
        <f>D112*81%</f>
        <v>3146.8500000000004</v>
      </c>
      <c r="H112" s="749"/>
      <c r="I112" s="726">
        <f>D112*88%</f>
        <v>3418.8</v>
      </c>
      <c r="J112" s="727"/>
      <c r="K112" s="719">
        <f>D112*89%</f>
        <v>3457.65</v>
      </c>
      <c r="L112" s="754"/>
      <c r="M112" s="726">
        <f>D112*95%</f>
        <v>3690.75</v>
      </c>
      <c r="N112" s="737"/>
      <c r="O112" s="101"/>
      <c r="X112" s="5"/>
      <c r="Y112" s="5"/>
      <c r="Z112" s="5"/>
      <c r="AA112" s="5"/>
      <c r="AB112" s="5"/>
    </row>
    <row r="113" spans="1:28" ht="13.15" customHeight="1" x14ac:dyDescent="0.25">
      <c r="A113" s="809"/>
      <c r="B113" s="569"/>
      <c r="C113" s="785"/>
      <c r="D113" s="793">
        <v>3890</v>
      </c>
      <c r="E113" s="572">
        <v>5440</v>
      </c>
      <c r="F113" s="729">
        <v>2540</v>
      </c>
      <c r="G113" s="720">
        <v>3150</v>
      </c>
      <c r="H113" s="750">
        <v>2030</v>
      </c>
      <c r="I113" s="728">
        <v>3420</v>
      </c>
      <c r="J113" s="729">
        <v>2160</v>
      </c>
      <c r="K113" s="720">
        <v>3460</v>
      </c>
      <c r="L113" s="750">
        <v>2190</v>
      </c>
      <c r="M113" s="741">
        <v>3690</v>
      </c>
      <c r="N113" s="729">
        <v>2350</v>
      </c>
      <c r="O113" s="101"/>
      <c r="X113" s="5"/>
      <c r="Y113" s="5"/>
      <c r="Z113" s="5"/>
      <c r="AA113" s="5"/>
      <c r="AB113" s="5"/>
    </row>
    <row r="114" spans="1:28" ht="55.15" customHeight="1" x14ac:dyDescent="0.25">
      <c r="A114" s="772" t="s">
        <v>51</v>
      </c>
      <c r="B114" s="557" t="s">
        <v>166</v>
      </c>
      <c r="C114" s="786">
        <v>2</v>
      </c>
      <c r="D114" s="772">
        <v>3890</v>
      </c>
      <c r="E114" s="556">
        <v>5440</v>
      </c>
      <c r="F114" s="731">
        <v>2540</v>
      </c>
      <c r="G114" s="721">
        <v>3150</v>
      </c>
      <c r="H114" s="751">
        <v>2030</v>
      </c>
      <c r="I114" s="740">
        <v>3420</v>
      </c>
      <c r="J114" s="731">
        <v>2160</v>
      </c>
      <c r="K114" s="721">
        <v>3460</v>
      </c>
      <c r="L114" s="751">
        <v>2190</v>
      </c>
      <c r="M114" s="740">
        <v>3690</v>
      </c>
      <c r="N114" s="731">
        <v>2350</v>
      </c>
      <c r="O114" s="51"/>
      <c r="X114" s="5"/>
      <c r="Y114" s="5"/>
      <c r="Z114" s="5"/>
      <c r="AA114" s="5"/>
      <c r="AB114" s="5"/>
    </row>
    <row r="115" spans="1:28" ht="12.6" customHeight="1" x14ac:dyDescent="0.25">
      <c r="A115" s="581"/>
      <c r="B115" s="549"/>
      <c r="C115" s="787"/>
      <c r="D115" s="794">
        <v>3880</v>
      </c>
      <c r="E115" s="570">
        <v>5440</v>
      </c>
      <c r="F115" s="795">
        <v>2510</v>
      </c>
      <c r="G115" s="788">
        <v>3150</v>
      </c>
      <c r="H115" s="799">
        <v>2010</v>
      </c>
      <c r="I115" s="796">
        <v>3420</v>
      </c>
      <c r="J115" s="795">
        <v>2130</v>
      </c>
      <c r="K115" s="788">
        <v>3460</v>
      </c>
      <c r="L115" s="799">
        <v>2160</v>
      </c>
      <c r="M115" s="803">
        <v>3500</v>
      </c>
      <c r="N115" s="795">
        <v>2320</v>
      </c>
      <c r="O115" s="51"/>
      <c r="X115" s="5"/>
      <c r="Y115" s="5"/>
      <c r="Z115" s="5"/>
      <c r="AA115" s="5"/>
      <c r="AB115" s="5"/>
    </row>
    <row r="116" spans="1:28" ht="12.6" customHeight="1" x14ac:dyDescent="0.25">
      <c r="A116" s="581"/>
      <c r="B116" s="549"/>
      <c r="C116" s="784">
        <v>0.05</v>
      </c>
      <c r="D116" s="796">
        <f>D115*105%</f>
        <v>4074</v>
      </c>
      <c r="E116" s="554">
        <f>D116*140%</f>
        <v>5703.5999999999995</v>
      </c>
      <c r="F116" s="797"/>
      <c r="G116" s="719">
        <f>D116*81%</f>
        <v>3299.94</v>
      </c>
      <c r="H116" s="749"/>
      <c r="I116" s="726">
        <f>D116*88%</f>
        <v>3585.12</v>
      </c>
      <c r="J116" s="727"/>
      <c r="K116" s="719">
        <f>D116*89%</f>
        <v>3625.86</v>
      </c>
      <c r="L116" s="801"/>
      <c r="M116" s="726">
        <f>D116*95%</f>
        <v>3870.2999999999997</v>
      </c>
      <c r="N116" s="797"/>
      <c r="O116" s="51"/>
      <c r="X116" s="5"/>
      <c r="Y116" s="5"/>
      <c r="Z116" s="5"/>
      <c r="AA116" s="5"/>
      <c r="AB116" s="5"/>
    </row>
    <row r="117" spans="1:28" ht="15.75" customHeight="1" x14ac:dyDescent="0.25">
      <c r="A117" s="581"/>
      <c r="B117" s="549"/>
      <c r="C117" s="787"/>
      <c r="D117" s="728">
        <v>4070</v>
      </c>
      <c r="E117" s="555">
        <v>5700</v>
      </c>
      <c r="F117" s="729">
        <v>2540</v>
      </c>
      <c r="G117" s="720">
        <v>3300</v>
      </c>
      <c r="H117" s="750">
        <v>2030</v>
      </c>
      <c r="I117" s="726">
        <v>3590</v>
      </c>
      <c r="J117" s="729">
        <v>2160</v>
      </c>
      <c r="K117" s="720">
        <v>3630</v>
      </c>
      <c r="L117" s="750">
        <v>2190</v>
      </c>
      <c r="M117" s="741">
        <v>3870</v>
      </c>
      <c r="N117" s="729">
        <v>2350</v>
      </c>
      <c r="O117" s="51"/>
      <c r="X117" s="5"/>
      <c r="Y117" s="5"/>
      <c r="Z117" s="5"/>
      <c r="AA117" s="5"/>
      <c r="AB117" s="5"/>
    </row>
    <row r="118" spans="1:28" ht="66.75" customHeight="1" thickBot="1" x14ac:dyDescent="0.25">
      <c r="A118" s="810" t="s">
        <v>136</v>
      </c>
      <c r="B118" s="811" t="s">
        <v>167</v>
      </c>
      <c r="C118" s="812">
        <v>2</v>
      </c>
      <c r="D118" s="798">
        <v>4070</v>
      </c>
      <c r="E118" s="747">
        <v>5700</v>
      </c>
      <c r="F118" s="731">
        <v>2540</v>
      </c>
      <c r="G118" s="782">
        <v>3300</v>
      </c>
      <c r="H118" s="751">
        <v>2030</v>
      </c>
      <c r="I118" s="761">
        <v>3590</v>
      </c>
      <c r="J118" s="731">
        <v>2160</v>
      </c>
      <c r="K118" s="782">
        <v>3630</v>
      </c>
      <c r="L118" s="751">
        <v>2190</v>
      </c>
      <c r="M118" s="761">
        <v>3870</v>
      </c>
      <c r="N118" s="731">
        <v>2350</v>
      </c>
      <c r="O118" s="2014" t="s">
        <v>143</v>
      </c>
      <c r="P118" s="2014"/>
      <c r="Q118" s="48"/>
      <c r="R118" s="48"/>
      <c r="S118" s="48"/>
      <c r="X118" s="5"/>
      <c r="Y118" s="5"/>
      <c r="Z118" s="5"/>
      <c r="AA118" s="5"/>
      <c r="AB118" s="5"/>
    </row>
    <row r="119" spans="1:28" ht="28.15" customHeight="1" thickBot="1" x14ac:dyDescent="0.3">
      <c r="A119" s="1819" t="s">
        <v>95</v>
      </c>
      <c r="B119" s="1820"/>
      <c r="C119" s="1820"/>
      <c r="D119" s="1820"/>
      <c r="E119" s="1820"/>
      <c r="F119" s="1820"/>
      <c r="G119" s="1820"/>
      <c r="H119" s="1820"/>
      <c r="I119" s="1820"/>
      <c r="J119" s="1820"/>
      <c r="K119" s="1820"/>
      <c r="L119" s="1820"/>
      <c r="M119" s="1820"/>
      <c r="N119" s="1821"/>
      <c r="O119" s="101"/>
      <c r="X119" s="5"/>
      <c r="Y119" s="5"/>
      <c r="Z119" s="5"/>
      <c r="AA119" s="5"/>
      <c r="AB119" s="5"/>
    </row>
    <row r="120" spans="1:28" ht="22.9" hidden="1" customHeight="1" thickBot="1" x14ac:dyDescent="0.25">
      <c r="A120" s="813"/>
      <c r="B120" s="813"/>
      <c r="C120" s="813"/>
      <c r="D120" s="814">
        <v>3200</v>
      </c>
      <c r="E120" s="814"/>
      <c r="F120" s="814"/>
      <c r="G120" s="814"/>
      <c r="H120" s="814"/>
      <c r="I120" s="814"/>
      <c r="J120" s="814"/>
      <c r="K120" s="814">
        <v>3520</v>
      </c>
      <c r="L120" s="815"/>
      <c r="M120" s="815"/>
      <c r="N120" s="815"/>
      <c r="O120" s="104"/>
      <c r="X120" s="5"/>
      <c r="Y120" s="5"/>
      <c r="Z120" s="5"/>
      <c r="AA120" s="5"/>
      <c r="AB120" s="5"/>
    </row>
    <row r="121" spans="1:28" ht="12.6" customHeight="1" x14ac:dyDescent="0.25">
      <c r="A121" s="816"/>
      <c r="B121" s="817"/>
      <c r="C121" s="832">
        <v>1</v>
      </c>
      <c r="D121" s="794">
        <v>4750</v>
      </c>
      <c r="E121" s="570">
        <v>6640</v>
      </c>
      <c r="F121" s="822">
        <v>2610</v>
      </c>
      <c r="G121" s="844">
        <v>0.81</v>
      </c>
      <c r="H121" s="845">
        <v>0.8</v>
      </c>
      <c r="I121" s="846">
        <v>0.88</v>
      </c>
      <c r="J121" s="847">
        <v>0.85</v>
      </c>
      <c r="K121" s="844">
        <v>0.89</v>
      </c>
      <c r="L121" s="845">
        <v>0.86</v>
      </c>
      <c r="M121" s="846">
        <v>0.95</v>
      </c>
      <c r="N121" s="847">
        <v>0.9</v>
      </c>
      <c r="O121" s="412" t="s">
        <v>149</v>
      </c>
      <c r="X121" s="5"/>
      <c r="Y121" s="5"/>
      <c r="Z121" s="5"/>
      <c r="AA121" s="5"/>
      <c r="AB121" s="5"/>
    </row>
    <row r="122" spans="1:28" ht="12.6" customHeight="1" x14ac:dyDescent="0.25">
      <c r="A122" s="326"/>
      <c r="B122" s="549"/>
      <c r="C122" s="833">
        <v>0.05</v>
      </c>
      <c r="D122" s="796">
        <f>D121*105%</f>
        <v>4987.5</v>
      </c>
      <c r="E122" s="554">
        <f>D122*140%</f>
        <v>6982.5</v>
      </c>
      <c r="F122" s="727">
        <f>D122*55%</f>
        <v>2743.125</v>
      </c>
      <c r="G122" s="843">
        <f>D122*G121/100</f>
        <v>40.398750000000007</v>
      </c>
      <c r="H122" s="749">
        <f>F122*H121</f>
        <v>2194.5</v>
      </c>
      <c r="I122" s="843">
        <f>D122*I121/100</f>
        <v>43.89</v>
      </c>
      <c r="J122" s="727">
        <f>F122*J121</f>
        <v>2331.65625</v>
      </c>
      <c r="K122" s="843">
        <f>D122*K121/100</f>
        <v>44.388750000000002</v>
      </c>
      <c r="L122" s="749">
        <f>F122*L121</f>
        <v>2359.0875000000001</v>
      </c>
      <c r="M122" s="827">
        <f>D122*M121/100</f>
        <v>47.381250000000001</v>
      </c>
      <c r="N122" s="727">
        <f>F122*N121</f>
        <v>2468.8125</v>
      </c>
      <c r="O122" s="105"/>
      <c r="X122" s="5"/>
      <c r="Y122" s="5"/>
      <c r="Z122" s="5"/>
      <c r="AA122" s="5"/>
      <c r="AB122" s="5"/>
    </row>
    <row r="123" spans="1:28" ht="12" customHeight="1" x14ac:dyDescent="0.25">
      <c r="A123" s="326"/>
      <c r="B123" s="549"/>
      <c r="C123" s="834">
        <v>2</v>
      </c>
      <c r="D123" s="728">
        <v>4990</v>
      </c>
      <c r="E123" s="555">
        <v>6980</v>
      </c>
      <c r="F123" s="820">
        <v>2740</v>
      </c>
      <c r="G123" s="848">
        <v>4040</v>
      </c>
      <c r="H123" s="849">
        <v>2190</v>
      </c>
      <c r="I123" s="850">
        <v>4390</v>
      </c>
      <c r="J123" s="851">
        <v>2330</v>
      </c>
      <c r="K123" s="848">
        <v>4440</v>
      </c>
      <c r="L123" s="849">
        <v>2360</v>
      </c>
      <c r="M123" s="850">
        <v>4740</v>
      </c>
      <c r="N123" s="851">
        <v>2470</v>
      </c>
      <c r="O123" s="105"/>
      <c r="X123" s="5"/>
      <c r="Y123" s="5"/>
      <c r="Z123" s="5"/>
      <c r="AA123" s="5"/>
      <c r="AB123" s="5"/>
    </row>
    <row r="124" spans="1:28" ht="55.9" customHeight="1" thickBot="1" x14ac:dyDescent="0.3">
      <c r="A124" s="772" t="s">
        <v>15</v>
      </c>
      <c r="B124" s="557" t="s">
        <v>168</v>
      </c>
      <c r="C124" s="835">
        <v>2</v>
      </c>
      <c r="D124" s="730">
        <v>4990</v>
      </c>
      <c r="E124" s="558">
        <v>6980</v>
      </c>
      <c r="F124" s="840">
        <v>2740</v>
      </c>
      <c r="G124" s="838">
        <v>4040</v>
      </c>
      <c r="H124" s="828">
        <v>2190</v>
      </c>
      <c r="I124" s="730">
        <v>4390</v>
      </c>
      <c r="J124" s="821">
        <v>2330</v>
      </c>
      <c r="K124" s="830">
        <v>4440</v>
      </c>
      <c r="L124" s="825">
        <v>2360</v>
      </c>
      <c r="M124" s="730">
        <v>4740</v>
      </c>
      <c r="N124" s="821">
        <v>2470</v>
      </c>
      <c r="O124" s="145">
        <v>1.4</v>
      </c>
      <c r="P124" s="97">
        <v>0.55000000000000004</v>
      </c>
      <c r="X124" s="5"/>
      <c r="Y124" s="5"/>
      <c r="Z124" s="5"/>
      <c r="AA124" s="5"/>
      <c r="AB124" s="5"/>
    </row>
    <row r="125" spans="1:28" ht="12" customHeight="1" x14ac:dyDescent="0.25">
      <c r="A125" s="581"/>
      <c r="B125" s="549"/>
      <c r="C125" s="836"/>
      <c r="D125" s="794">
        <v>5120</v>
      </c>
      <c r="E125" s="570">
        <v>7170</v>
      </c>
      <c r="F125" s="822">
        <v>2820</v>
      </c>
      <c r="G125" s="844">
        <v>0.81</v>
      </c>
      <c r="H125" s="845">
        <v>0.8</v>
      </c>
      <c r="I125" s="846">
        <v>0.88</v>
      </c>
      <c r="J125" s="847">
        <v>0.85</v>
      </c>
      <c r="K125" s="844">
        <v>0.89</v>
      </c>
      <c r="L125" s="845">
        <v>0.86</v>
      </c>
      <c r="M125" s="846">
        <v>0.95</v>
      </c>
      <c r="N125" s="847">
        <v>0.9</v>
      </c>
      <c r="O125" s="105"/>
    </row>
    <row r="126" spans="1:28" ht="13.15" customHeight="1" x14ac:dyDescent="0.25">
      <c r="A126" s="581"/>
      <c r="B126" s="549"/>
      <c r="C126" s="833">
        <v>0.05</v>
      </c>
      <c r="D126" s="796">
        <f>D125*105%</f>
        <v>5376</v>
      </c>
      <c r="E126" s="554">
        <f>D126*140%</f>
        <v>7526.4</v>
      </c>
      <c r="F126" s="739">
        <f>D126*55%</f>
        <v>2956.8</v>
      </c>
      <c r="G126" s="843">
        <f>D126*G125/100</f>
        <v>43.545600000000007</v>
      </c>
      <c r="H126" s="749">
        <f>F126*H125</f>
        <v>2365.44</v>
      </c>
      <c r="I126" s="843">
        <f>D126*I125/100</f>
        <v>47.308799999999998</v>
      </c>
      <c r="J126" s="727">
        <f>F126*J125</f>
        <v>2513.2800000000002</v>
      </c>
      <c r="K126" s="843">
        <f>D126*K125/100</f>
        <v>47.846400000000003</v>
      </c>
      <c r="L126" s="749">
        <f>F126*L125</f>
        <v>2542.848</v>
      </c>
      <c r="M126" s="827">
        <f>D126*M125/100</f>
        <v>51.071999999999996</v>
      </c>
      <c r="N126" s="727">
        <f>F126*N125</f>
        <v>2661.1200000000003</v>
      </c>
      <c r="O126" s="105"/>
    </row>
    <row r="127" spans="1:28" ht="12" customHeight="1" x14ac:dyDescent="0.25">
      <c r="A127" s="581"/>
      <c r="B127" s="549"/>
      <c r="C127" s="836"/>
      <c r="D127" s="728">
        <v>5380</v>
      </c>
      <c r="E127" s="555">
        <v>7530</v>
      </c>
      <c r="F127" s="820">
        <v>2960</v>
      </c>
      <c r="G127" s="757">
        <v>4360</v>
      </c>
      <c r="H127" s="824">
        <v>2370</v>
      </c>
      <c r="I127" s="728">
        <v>4730</v>
      </c>
      <c r="J127" s="820">
        <v>2510</v>
      </c>
      <c r="K127" s="757">
        <v>4790</v>
      </c>
      <c r="L127" s="824">
        <v>2540</v>
      </c>
      <c r="M127" s="728">
        <v>5110</v>
      </c>
      <c r="N127" s="820">
        <v>2660</v>
      </c>
      <c r="O127" s="105"/>
    </row>
    <row r="128" spans="1:28" ht="63.75" customHeight="1" thickBot="1" x14ac:dyDescent="0.3">
      <c r="A128" s="730" t="s">
        <v>14</v>
      </c>
      <c r="B128" s="557" t="s">
        <v>169</v>
      </c>
      <c r="C128" s="835">
        <v>2</v>
      </c>
      <c r="D128" s="730">
        <v>5380</v>
      </c>
      <c r="E128" s="558">
        <v>7530</v>
      </c>
      <c r="F128" s="840">
        <v>2960</v>
      </c>
      <c r="G128" s="838">
        <v>4360</v>
      </c>
      <c r="H128" s="828">
        <v>2370</v>
      </c>
      <c r="I128" s="730">
        <v>4730</v>
      </c>
      <c r="J128" s="821">
        <v>2510</v>
      </c>
      <c r="K128" s="830">
        <v>4790</v>
      </c>
      <c r="L128" s="825">
        <v>2540</v>
      </c>
      <c r="M128" s="730">
        <v>5110</v>
      </c>
      <c r="N128" s="821">
        <v>2660</v>
      </c>
      <c r="O128" s="145">
        <v>1.4</v>
      </c>
      <c r="P128" s="97">
        <v>0.55000000000000004</v>
      </c>
    </row>
    <row r="129" spans="1:16" ht="13.9" customHeight="1" x14ac:dyDescent="0.25">
      <c r="A129" s="326"/>
      <c r="B129" s="549"/>
      <c r="C129" s="836"/>
      <c r="D129" s="794">
        <v>5450</v>
      </c>
      <c r="E129" s="570">
        <v>7630</v>
      </c>
      <c r="F129" s="822">
        <v>3000</v>
      </c>
      <c r="G129" s="844">
        <v>0.81</v>
      </c>
      <c r="H129" s="845">
        <v>0.8</v>
      </c>
      <c r="I129" s="846">
        <v>0.88</v>
      </c>
      <c r="J129" s="847">
        <v>0.85</v>
      </c>
      <c r="K129" s="844">
        <v>0.89</v>
      </c>
      <c r="L129" s="845">
        <v>0.86</v>
      </c>
      <c r="M129" s="846">
        <v>0.95</v>
      </c>
      <c r="N129" s="847">
        <v>0.9</v>
      </c>
      <c r="O129" s="105"/>
    </row>
    <row r="130" spans="1:16" ht="15.6" customHeight="1" x14ac:dyDescent="0.25">
      <c r="A130" s="326"/>
      <c r="B130" s="549"/>
      <c r="C130" s="833">
        <v>0.05</v>
      </c>
      <c r="D130" s="796">
        <f>D129*105%</f>
        <v>5722.5</v>
      </c>
      <c r="E130" s="554">
        <f>D130*140%</f>
        <v>8011.4999999999991</v>
      </c>
      <c r="F130" s="727">
        <f>D130*55%</f>
        <v>3147.3750000000005</v>
      </c>
      <c r="G130" s="843">
        <f>D130*G129/100</f>
        <v>46.352250000000005</v>
      </c>
      <c r="H130" s="749">
        <f>F130*H129</f>
        <v>2517.9000000000005</v>
      </c>
      <c r="I130" s="843">
        <f>D130*I129/100</f>
        <v>50.358000000000004</v>
      </c>
      <c r="J130" s="727">
        <f>F130*J129</f>
        <v>2675.2687500000002</v>
      </c>
      <c r="K130" s="843">
        <f>D130*K129/100</f>
        <v>50.930249999999994</v>
      </c>
      <c r="L130" s="749">
        <f>F130*L129</f>
        <v>2706.7425000000003</v>
      </c>
      <c r="M130" s="827">
        <f>D130*M129/100</f>
        <v>54.363750000000003</v>
      </c>
      <c r="N130" s="727">
        <f>F130*N129</f>
        <v>2832.6375000000003</v>
      </c>
      <c r="O130" s="105"/>
    </row>
    <row r="131" spans="1:16" ht="18.600000000000001" customHeight="1" x14ac:dyDescent="0.25">
      <c r="A131" s="582"/>
      <c r="B131" s="549"/>
      <c r="C131" s="836"/>
      <c r="D131" s="728">
        <v>5720</v>
      </c>
      <c r="E131" s="555">
        <v>8010</v>
      </c>
      <c r="F131" s="820">
        <v>3150</v>
      </c>
      <c r="G131" s="757">
        <v>4640</v>
      </c>
      <c r="H131" s="824">
        <v>2520</v>
      </c>
      <c r="I131" s="728">
        <v>5040</v>
      </c>
      <c r="J131" s="820">
        <v>2680</v>
      </c>
      <c r="K131" s="757">
        <v>5090</v>
      </c>
      <c r="L131" s="824">
        <v>2710</v>
      </c>
      <c r="M131" s="728">
        <v>5440</v>
      </c>
      <c r="N131" s="820">
        <v>2830</v>
      </c>
      <c r="O131" s="105"/>
    </row>
    <row r="132" spans="1:16" ht="71.25" customHeight="1" thickBot="1" x14ac:dyDescent="0.3">
      <c r="A132" s="772" t="s">
        <v>145</v>
      </c>
      <c r="B132" s="557" t="s">
        <v>170</v>
      </c>
      <c r="C132" s="835">
        <v>2</v>
      </c>
      <c r="D132" s="730">
        <v>5720</v>
      </c>
      <c r="E132" s="558">
        <v>8010</v>
      </c>
      <c r="F132" s="840">
        <v>3150</v>
      </c>
      <c r="G132" s="838">
        <v>4640</v>
      </c>
      <c r="H132" s="828">
        <v>2520</v>
      </c>
      <c r="I132" s="730">
        <v>5040</v>
      </c>
      <c r="J132" s="821">
        <v>2680</v>
      </c>
      <c r="K132" s="830">
        <v>5090</v>
      </c>
      <c r="L132" s="825">
        <v>2710</v>
      </c>
      <c r="M132" s="730">
        <v>5440</v>
      </c>
      <c r="N132" s="821">
        <v>2830</v>
      </c>
      <c r="O132" s="145">
        <v>1.4</v>
      </c>
      <c r="P132" s="97">
        <v>0.55000000000000004</v>
      </c>
    </row>
    <row r="133" spans="1:16" ht="14.45" customHeight="1" x14ac:dyDescent="0.25">
      <c r="A133" s="326"/>
      <c r="B133" s="549"/>
      <c r="C133" s="836"/>
      <c r="D133" s="794">
        <v>7500</v>
      </c>
      <c r="E133" s="570">
        <v>10500</v>
      </c>
      <c r="F133" s="822">
        <v>4130</v>
      </c>
      <c r="G133" s="844">
        <v>0.81</v>
      </c>
      <c r="H133" s="845">
        <v>0.8</v>
      </c>
      <c r="I133" s="846">
        <v>0.88</v>
      </c>
      <c r="J133" s="847">
        <v>0.85</v>
      </c>
      <c r="K133" s="844">
        <v>0.89</v>
      </c>
      <c r="L133" s="845">
        <v>0.86</v>
      </c>
      <c r="M133" s="846">
        <v>0.95</v>
      </c>
      <c r="N133" s="847">
        <v>0.9</v>
      </c>
      <c r="O133" s="105"/>
    </row>
    <row r="134" spans="1:16" ht="12" customHeight="1" x14ac:dyDescent="0.25">
      <c r="A134" s="326"/>
      <c r="B134" s="549"/>
      <c r="C134" s="833">
        <v>0.05</v>
      </c>
      <c r="D134" s="796">
        <f>D133*105%</f>
        <v>7875</v>
      </c>
      <c r="E134" s="554">
        <f>D134*140%</f>
        <v>11025</v>
      </c>
      <c r="F134" s="727">
        <f>D134*55%</f>
        <v>4331.25</v>
      </c>
      <c r="G134" s="852">
        <f>D134*G133</f>
        <v>6378.75</v>
      </c>
      <c r="H134" s="853">
        <f>F134*H133</f>
        <v>3465</v>
      </c>
      <c r="I134" s="852">
        <f>D134*I133</f>
        <v>6930</v>
      </c>
      <c r="J134" s="854">
        <f>F134*J133</f>
        <v>3681.5625</v>
      </c>
      <c r="K134" s="852">
        <f>D134*K133</f>
        <v>7008.75</v>
      </c>
      <c r="L134" s="853">
        <f>F134*L133</f>
        <v>3724.875</v>
      </c>
      <c r="M134" s="855">
        <f>D134*M133</f>
        <v>7481.25</v>
      </c>
      <c r="N134" s="854">
        <f>F134*N133</f>
        <v>3898.125</v>
      </c>
      <c r="O134" s="105"/>
    </row>
    <row r="135" spans="1:16" ht="15" customHeight="1" x14ac:dyDescent="0.25">
      <c r="A135" s="582"/>
      <c r="B135" s="549"/>
      <c r="C135" s="836"/>
      <c r="D135" s="728">
        <v>7880</v>
      </c>
      <c r="E135" s="555">
        <v>11030</v>
      </c>
      <c r="F135" s="820">
        <v>4330</v>
      </c>
      <c r="G135" s="757">
        <v>6380</v>
      </c>
      <c r="H135" s="824">
        <v>3470</v>
      </c>
      <c r="I135" s="728">
        <v>6930</v>
      </c>
      <c r="J135" s="820">
        <v>3680</v>
      </c>
      <c r="K135" s="757">
        <v>7010</v>
      </c>
      <c r="L135" s="824">
        <v>3720</v>
      </c>
      <c r="M135" s="728">
        <v>7480</v>
      </c>
      <c r="N135" s="820">
        <v>3900</v>
      </c>
      <c r="O135" s="105"/>
    </row>
    <row r="136" spans="1:16" ht="55.15" customHeight="1" thickBot="1" x14ac:dyDescent="0.3">
      <c r="A136" s="810" t="s">
        <v>146</v>
      </c>
      <c r="B136" s="811" t="s">
        <v>171</v>
      </c>
      <c r="C136" s="837">
        <v>2</v>
      </c>
      <c r="D136" s="798">
        <v>7880</v>
      </c>
      <c r="E136" s="747">
        <v>11030</v>
      </c>
      <c r="F136" s="841">
        <v>4330</v>
      </c>
      <c r="G136" s="839">
        <v>6380</v>
      </c>
      <c r="H136" s="829">
        <v>3470</v>
      </c>
      <c r="I136" s="798">
        <v>6930</v>
      </c>
      <c r="J136" s="823">
        <v>3680</v>
      </c>
      <c r="K136" s="831">
        <v>7010</v>
      </c>
      <c r="L136" s="826">
        <v>3720</v>
      </c>
      <c r="M136" s="798">
        <v>7480</v>
      </c>
      <c r="N136" s="823">
        <v>3900</v>
      </c>
      <c r="O136" s="145">
        <v>1.4</v>
      </c>
      <c r="P136" s="97">
        <v>0.55000000000000004</v>
      </c>
    </row>
    <row r="137" spans="1:16" ht="34.9" customHeight="1" x14ac:dyDescent="0.25">
      <c r="A137" s="1869" t="s">
        <v>93</v>
      </c>
      <c r="B137" s="1870"/>
      <c r="C137" s="1870"/>
      <c r="D137" s="1870"/>
      <c r="E137" s="1870"/>
      <c r="F137" s="1870"/>
      <c r="G137" s="1870"/>
      <c r="H137" s="1870"/>
      <c r="I137" s="1870"/>
      <c r="J137" s="1870"/>
      <c r="K137" s="1870"/>
      <c r="L137" s="1870"/>
      <c r="M137" s="79"/>
      <c r="N137" s="79"/>
      <c r="O137" s="79"/>
    </row>
    <row r="138" spans="1:16" ht="19.899999999999999" customHeight="1" x14ac:dyDescent="0.25">
      <c r="A138" s="16" t="s">
        <v>12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6" ht="19.899999999999999" customHeight="1" x14ac:dyDescent="0.25">
      <c r="A139" s="1807" t="s">
        <v>81</v>
      </c>
      <c r="B139" s="1807"/>
      <c r="C139" s="1807"/>
      <c r="D139" s="1807"/>
      <c r="E139" s="1807"/>
      <c r="F139" s="1807"/>
      <c r="G139" s="1807"/>
      <c r="H139" s="1807"/>
      <c r="I139" s="1807"/>
      <c r="J139" s="1807"/>
      <c r="K139" s="1807"/>
      <c r="L139" s="1807"/>
      <c r="M139" s="27"/>
      <c r="N139" s="27"/>
      <c r="O139" s="27"/>
    </row>
    <row r="140" spans="1:16" ht="17.45" customHeight="1" x14ac:dyDescent="0.25">
      <c r="A140" s="27" t="s">
        <v>36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6" ht="20.45" customHeight="1" x14ac:dyDescent="0.25">
      <c r="A141" s="16" t="s">
        <v>10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6" ht="19.149999999999999" customHeight="1" x14ac:dyDescent="0.25">
      <c r="A142" s="16" t="s">
        <v>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6" ht="18.600000000000001" customHeight="1" x14ac:dyDescent="0.25">
      <c r="A143" s="16" t="s">
        <v>49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6" ht="21" customHeight="1" x14ac:dyDescent="0.25">
      <c r="A144" s="1808" t="s">
        <v>83</v>
      </c>
      <c r="B144" s="1807"/>
      <c r="C144" s="1807"/>
      <c r="D144" s="1807"/>
      <c r="E144" s="1807"/>
      <c r="F144" s="1807"/>
      <c r="G144" s="1807"/>
      <c r="H144" s="1807"/>
      <c r="I144" s="1807"/>
      <c r="J144" s="1807"/>
      <c r="K144" s="1807"/>
      <c r="L144" s="1807"/>
      <c r="M144" s="27"/>
      <c r="N144" s="27"/>
      <c r="O144" s="27"/>
    </row>
    <row r="145" spans="1:16" ht="26.45" customHeight="1" x14ac:dyDescent="0.2">
      <c r="A145" s="1880" t="s">
        <v>37</v>
      </c>
      <c r="B145" s="1880"/>
      <c r="C145" s="1880"/>
      <c r="D145" s="1880"/>
      <c r="E145" s="1880"/>
      <c r="F145" s="1880"/>
      <c r="G145" s="1880"/>
      <c r="H145" s="1880"/>
      <c r="I145" s="1880"/>
      <c r="J145" s="1880"/>
      <c r="K145" s="1880"/>
      <c r="L145" s="1880"/>
      <c r="M145" s="77"/>
      <c r="N145" s="77"/>
      <c r="O145" s="77"/>
    </row>
    <row r="146" spans="1:16" ht="33.75" customHeight="1" x14ac:dyDescent="0.25">
      <c r="A146" s="17"/>
      <c r="B146" s="1855" t="s">
        <v>131</v>
      </c>
      <c r="C146" s="1855"/>
      <c r="D146" s="1855"/>
      <c r="E146" s="1855"/>
      <c r="F146" s="1855"/>
      <c r="G146" s="1855"/>
      <c r="H146" s="1855"/>
      <c r="I146" s="1855"/>
      <c r="J146" s="1855"/>
      <c r="K146" s="1855"/>
      <c r="L146" s="1855"/>
      <c r="M146" s="17"/>
      <c r="N146" s="17"/>
      <c r="O146" s="1883"/>
    </row>
    <row r="147" spans="1:16" ht="15.75" customHeight="1" x14ac:dyDescent="0.25">
      <c r="A147" s="17"/>
      <c r="B147" s="1855" t="s">
        <v>176</v>
      </c>
      <c r="C147" s="1855"/>
      <c r="D147" s="1855"/>
      <c r="E147" s="1855"/>
      <c r="F147" s="1855"/>
      <c r="G147" s="1855"/>
      <c r="H147" s="1855"/>
      <c r="I147" s="1855"/>
      <c r="J147" s="1855"/>
      <c r="K147" s="1855"/>
      <c r="L147" s="1855"/>
      <c r="M147" s="17"/>
      <c r="N147" s="17"/>
      <c r="O147" s="1883"/>
    </row>
    <row r="148" spans="1:16" ht="32.25" customHeight="1" x14ac:dyDescent="0.25">
      <c r="A148" s="17"/>
      <c r="B148" s="1855" t="s">
        <v>183</v>
      </c>
      <c r="C148" s="1855"/>
      <c r="D148" s="1855"/>
      <c r="E148" s="1855"/>
      <c r="F148" s="1855"/>
      <c r="G148" s="1855"/>
      <c r="H148" s="1855"/>
      <c r="I148" s="1855"/>
      <c r="J148" s="1855"/>
      <c r="K148" s="1855"/>
      <c r="L148" s="1855"/>
      <c r="M148" s="17"/>
      <c r="N148" s="17"/>
      <c r="O148" s="1883"/>
    </row>
    <row r="149" spans="1:16" ht="32.25" customHeight="1" x14ac:dyDescent="0.25">
      <c r="A149" s="17"/>
      <c r="B149" s="1855" t="s">
        <v>184</v>
      </c>
      <c r="C149" s="1855"/>
      <c r="D149" s="1855"/>
      <c r="E149" s="1855"/>
      <c r="F149" s="1855"/>
      <c r="G149" s="1855"/>
      <c r="H149" s="1855"/>
      <c r="I149" s="1855"/>
      <c r="J149" s="1855"/>
      <c r="K149" s="1855"/>
      <c r="L149" s="1855"/>
      <c r="M149" s="17"/>
      <c r="N149" s="17"/>
      <c r="O149" s="1883"/>
    </row>
    <row r="150" spans="1:16" ht="32.25" customHeight="1" x14ac:dyDescent="0.25">
      <c r="A150" s="17"/>
      <c r="B150" s="1855" t="s">
        <v>185</v>
      </c>
      <c r="C150" s="1855"/>
      <c r="D150" s="1855"/>
      <c r="E150" s="1855"/>
      <c r="F150" s="1855"/>
      <c r="G150" s="1855"/>
      <c r="H150" s="1855"/>
      <c r="I150" s="1855"/>
      <c r="J150" s="1855"/>
      <c r="K150" s="1855"/>
      <c r="L150" s="1855"/>
      <c r="M150" s="17"/>
      <c r="N150" s="17"/>
      <c r="O150" s="1883"/>
    </row>
    <row r="151" spans="1:16" ht="32.25" customHeight="1" x14ac:dyDescent="0.25">
      <c r="A151" s="17"/>
      <c r="B151" s="1855" t="s">
        <v>186</v>
      </c>
      <c r="C151" s="1855"/>
      <c r="D151" s="1855"/>
      <c r="E151" s="1855"/>
      <c r="F151" s="1855"/>
      <c r="G151" s="1855"/>
      <c r="H151" s="1855"/>
      <c r="I151" s="1855"/>
      <c r="J151" s="1855"/>
      <c r="K151" s="1855"/>
      <c r="L151" s="1855"/>
      <c r="M151" s="17"/>
      <c r="N151" s="17"/>
      <c r="O151" s="1883"/>
    </row>
    <row r="152" spans="1:16" ht="22.5" customHeight="1" x14ac:dyDescent="0.25">
      <c r="A152" s="1832" t="s">
        <v>2</v>
      </c>
      <c r="B152" s="1832"/>
      <c r="C152" s="1832"/>
      <c r="D152" s="1832"/>
      <c r="E152" s="1832"/>
      <c r="F152" s="1832"/>
      <c r="G152" s="1832"/>
      <c r="H152" s="1832"/>
      <c r="I152" s="1832"/>
      <c r="J152" s="1832"/>
      <c r="K152" s="1832"/>
      <c r="L152" s="1832"/>
      <c r="M152" s="73"/>
      <c r="N152" s="73"/>
      <c r="O152" s="73"/>
      <c r="P152" s="5"/>
    </row>
    <row r="153" spans="1:16" ht="30.75" customHeight="1" x14ac:dyDescent="0.25">
      <c r="A153" s="1841" t="s">
        <v>187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39"/>
      <c r="N153" s="39"/>
      <c r="O153" s="39"/>
    </row>
    <row r="154" spans="1:16" ht="18" customHeight="1" x14ac:dyDescent="0.25">
      <c r="A154" s="1841" t="s">
        <v>178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39"/>
      <c r="N154" s="39"/>
      <c r="O154" s="39"/>
    </row>
    <row r="155" spans="1:16" ht="61.9" customHeight="1" x14ac:dyDescent="0.25">
      <c r="A155" s="1841" t="s">
        <v>188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39"/>
      <c r="N155" s="39"/>
      <c r="O155" s="39"/>
    </row>
    <row r="156" spans="1:16" ht="33.6" customHeight="1" x14ac:dyDescent="0.25">
      <c r="A156" s="1841" t="s">
        <v>50</v>
      </c>
      <c r="B156" s="1841"/>
      <c r="C156" s="1841"/>
      <c r="D156" s="1841"/>
      <c r="E156" s="1841"/>
      <c r="F156" s="1841"/>
      <c r="G156" s="1841"/>
      <c r="H156" s="1841"/>
      <c r="I156" s="1841"/>
      <c r="J156" s="1841"/>
      <c r="K156" s="1841"/>
      <c r="L156" s="1841"/>
      <c r="M156" s="39"/>
      <c r="N156" s="39"/>
      <c r="O156" s="39"/>
    </row>
    <row r="157" spans="1:16" ht="48" customHeight="1" x14ac:dyDescent="0.25">
      <c r="A157" s="1841" t="s">
        <v>148</v>
      </c>
      <c r="B157" s="1841"/>
      <c r="C157" s="1841"/>
      <c r="D157" s="1841"/>
      <c r="E157" s="1841"/>
      <c r="F157" s="1841"/>
      <c r="G157" s="1841"/>
      <c r="H157" s="1841"/>
      <c r="I157" s="1841"/>
      <c r="J157" s="1841"/>
      <c r="K157" s="1841"/>
      <c r="L157" s="1841"/>
      <c r="M157" s="39"/>
      <c r="N157" s="39"/>
      <c r="O157" s="39"/>
    </row>
    <row r="158" spans="1:16" ht="53.25" customHeight="1" x14ac:dyDescent="0.25">
      <c r="A158" s="1881" t="s">
        <v>196</v>
      </c>
      <c r="B158" s="1881"/>
      <c r="C158" s="1881"/>
      <c r="D158" s="1881"/>
      <c r="E158" s="1881"/>
      <c r="F158" s="1881"/>
      <c r="G158" s="1881"/>
      <c r="H158" s="1881"/>
      <c r="I158" s="1881"/>
      <c r="J158" s="1881"/>
      <c r="K158" s="1881"/>
      <c r="L158" s="1881"/>
      <c r="M158" s="525"/>
      <c r="N158" s="525"/>
      <c r="O158" s="39"/>
    </row>
    <row r="159" spans="1:16" ht="35.450000000000003" customHeight="1" x14ac:dyDescent="0.25">
      <c r="A159" s="1841" t="s">
        <v>53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39"/>
      <c r="N159" s="39"/>
      <c r="O159" s="39"/>
    </row>
    <row r="160" spans="1:16" ht="35.450000000000003" customHeight="1" x14ac:dyDescent="0.25">
      <c r="A160" s="1841" t="s">
        <v>96</v>
      </c>
      <c r="B160" s="1841"/>
      <c r="C160" s="1841"/>
      <c r="D160" s="1841"/>
      <c r="E160" s="1841"/>
      <c r="F160" s="1841"/>
      <c r="G160" s="1841"/>
      <c r="H160" s="1841"/>
      <c r="I160" s="1841"/>
      <c r="J160" s="1841"/>
      <c r="K160" s="1841"/>
      <c r="L160" s="1841"/>
      <c r="M160" s="39"/>
      <c r="N160" s="39"/>
      <c r="O160" s="39"/>
    </row>
    <row r="161" spans="1:15" ht="22.15" customHeight="1" x14ac:dyDescent="0.25">
      <c r="A161" s="1841" t="s">
        <v>39</v>
      </c>
      <c r="B161" s="1841"/>
      <c r="C161" s="1841"/>
      <c r="D161" s="1841"/>
      <c r="E161" s="1841"/>
      <c r="F161" s="1841"/>
      <c r="G161" s="1841"/>
      <c r="H161" s="1841"/>
      <c r="I161" s="1841"/>
      <c r="J161" s="1841"/>
      <c r="K161" s="1841"/>
      <c r="L161" s="1841"/>
      <c r="M161" s="39"/>
      <c r="N161" s="39"/>
      <c r="O161" s="39"/>
    </row>
    <row r="162" spans="1:15" ht="18.600000000000001" customHeight="1" x14ac:dyDescent="0.25">
      <c r="A162" s="1882" t="s">
        <v>18</v>
      </c>
      <c r="B162" s="1882"/>
      <c r="C162" s="1882"/>
      <c r="D162" s="1883"/>
      <c r="E162" s="1883"/>
      <c r="F162" s="1883"/>
      <c r="G162" s="1883"/>
      <c r="H162" s="1883"/>
      <c r="I162" s="1883"/>
      <c r="J162" s="1883"/>
      <c r="K162" s="1883"/>
      <c r="L162" s="1883"/>
      <c r="M162" s="56"/>
      <c r="N162" s="56"/>
      <c r="O162" s="56"/>
    </row>
    <row r="163" spans="1:15" ht="18.600000000000001" customHeight="1" x14ac:dyDescent="0.25">
      <c r="A163" s="1883" t="s">
        <v>19</v>
      </c>
      <c r="B163" s="1883"/>
      <c r="C163" s="1883"/>
      <c r="D163" s="1883"/>
      <c r="E163" s="1883"/>
      <c r="F163" s="1883"/>
      <c r="G163" s="1883"/>
      <c r="H163" s="1883"/>
      <c r="I163" s="1883"/>
      <c r="J163" s="1883"/>
      <c r="K163" s="1883"/>
      <c r="L163" s="1883"/>
      <c r="M163" s="56"/>
      <c r="N163" s="56"/>
      <c r="O163" s="56"/>
    </row>
    <row r="164" spans="1:15" ht="18.75" customHeight="1" x14ac:dyDescent="0.25">
      <c r="A164" s="1841" t="s">
        <v>97</v>
      </c>
      <c r="B164" s="1841"/>
      <c r="C164" s="1841"/>
      <c r="D164" s="1841"/>
      <c r="E164" s="1841"/>
      <c r="F164" s="1841"/>
      <c r="G164" s="1841"/>
      <c r="H164" s="1841"/>
      <c r="I164" s="1841"/>
      <c r="J164" s="1841"/>
      <c r="K164" s="1841"/>
      <c r="L164" s="1841"/>
      <c r="M164" s="39"/>
      <c r="N164" s="39"/>
      <c r="O164" s="39"/>
    </row>
    <row r="165" spans="1:15" ht="70.900000000000006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3.5" thickBo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67.5" customHeight="1" thickBot="1" x14ac:dyDescent="0.25">
      <c r="A168" s="1791" t="s">
        <v>20</v>
      </c>
      <c r="B168" s="1842"/>
      <c r="C168" s="1793" t="s">
        <v>21</v>
      </c>
      <c r="D168" s="1790"/>
      <c r="E168" s="1790"/>
      <c r="F168" s="1790"/>
      <c r="G168" s="1790"/>
      <c r="H168" s="1792"/>
      <c r="I168" s="1847" t="s">
        <v>22</v>
      </c>
      <c r="J168" s="1024" t="s">
        <v>52</v>
      </c>
      <c r="K168" s="1025"/>
      <c r="L168" s="5"/>
      <c r="M168" s="5"/>
      <c r="N168" s="5"/>
      <c r="O168" s="5"/>
    </row>
    <row r="169" spans="1:15" ht="48.75" thickBot="1" x14ac:dyDescent="0.25">
      <c r="A169" s="1843"/>
      <c r="B169" s="1844"/>
      <c r="C169" s="1830"/>
      <c r="D169" s="1845"/>
      <c r="E169" s="1845"/>
      <c r="F169" s="1845"/>
      <c r="G169" s="1845"/>
      <c r="H169" s="1846"/>
      <c r="I169" s="1848"/>
      <c r="J169" s="333" t="s">
        <v>193</v>
      </c>
      <c r="K169" s="24" t="s">
        <v>194</v>
      </c>
      <c r="L169" s="5"/>
      <c r="M169" s="5"/>
      <c r="N169" s="5"/>
      <c r="O169" s="5"/>
    </row>
    <row r="170" spans="1:15" ht="19.5" customHeight="1" thickBot="1" x14ac:dyDescent="0.25">
      <c r="A170" s="1797" t="s">
        <v>192</v>
      </c>
      <c r="B170" s="1798"/>
      <c r="C170" s="1798"/>
      <c r="D170" s="1798"/>
      <c r="E170" s="1798"/>
      <c r="F170" s="1798"/>
      <c r="G170" s="1798"/>
      <c r="H170" s="1798"/>
      <c r="I170" s="1798"/>
      <c r="J170" s="1798"/>
      <c r="K170" s="1799"/>
      <c r="L170" s="5"/>
      <c r="M170" s="5"/>
      <c r="N170" s="5"/>
      <c r="O170" s="5"/>
    </row>
    <row r="171" spans="1:15" ht="15" x14ac:dyDescent="0.25">
      <c r="A171" s="978"/>
      <c r="B171" s="548"/>
      <c r="C171" s="925"/>
      <c r="D171" s="646"/>
      <c r="E171" s="959"/>
      <c r="F171" s="51"/>
      <c r="G171" s="51"/>
      <c r="H171" s="51"/>
      <c r="I171" s="51"/>
      <c r="J171" s="599">
        <v>3190</v>
      </c>
      <c r="K171" s="592"/>
      <c r="L171" s="5"/>
      <c r="M171" s="5"/>
      <c r="N171" s="5"/>
      <c r="O171" s="5"/>
    </row>
    <row r="172" spans="1:15" ht="15" x14ac:dyDescent="0.25">
      <c r="A172" s="573"/>
      <c r="B172" s="549"/>
      <c r="C172" s="574"/>
      <c r="D172" s="912"/>
      <c r="E172" s="575"/>
      <c r="F172" s="51"/>
      <c r="G172" s="51"/>
      <c r="H172" s="51"/>
      <c r="I172" s="51"/>
      <c r="J172" s="600">
        <f>(J171-1960)*118%</f>
        <v>1451.3999999999999</v>
      </c>
      <c r="K172" s="579"/>
      <c r="L172" s="5"/>
      <c r="M172" s="5"/>
      <c r="N172" s="5"/>
      <c r="O172" s="5"/>
    </row>
    <row r="173" spans="1:15" ht="35.25" customHeight="1" x14ac:dyDescent="0.2">
      <c r="A173" s="1955" t="s">
        <v>48</v>
      </c>
      <c r="B173" s="1956"/>
      <c r="C173" s="1957" t="s">
        <v>91</v>
      </c>
      <c r="D173" s="1958"/>
      <c r="E173" s="1958"/>
      <c r="F173" s="1958"/>
      <c r="G173" s="1958"/>
      <c r="H173" s="1959"/>
      <c r="I173" s="574">
        <v>2</v>
      </c>
      <c r="J173" s="326">
        <v>1450</v>
      </c>
      <c r="K173" s="575"/>
      <c r="L173" s="5"/>
      <c r="M173" s="5"/>
      <c r="N173" s="5"/>
      <c r="O173" s="5"/>
    </row>
    <row r="174" spans="1:15" ht="15" x14ac:dyDescent="0.2">
      <c r="A174" s="573"/>
      <c r="B174" s="1091"/>
      <c r="C174" s="549"/>
      <c r="D174" s="913"/>
      <c r="E174" s="575"/>
      <c r="F174" s="574"/>
      <c r="G174" s="913"/>
      <c r="H174" s="575"/>
      <c r="I174" s="574"/>
      <c r="J174" s="578">
        <v>3400</v>
      </c>
      <c r="K174" s="579"/>
      <c r="L174" s="5"/>
      <c r="M174" s="5"/>
      <c r="N174" s="5"/>
      <c r="O174" s="5"/>
    </row>
    <row r="175" spans="1:15" ht="15" x14ac:dyDescent="0.2">
      <c r="A175" s="573"/>
      <c r="B175" s="1091"/>
      <c r="C175" s="549"/>
      <c r="D175" s="912"/>
      <c r="E175" s="575"/>
      <c r="F175" s="574"/>
      <c r="G175" s="912"/>
      <c r="H175" s="575"/>
      <c r="I175" s="574"/>
      <c r="J175" s="600">
        <f>(J174-1960)*118%</f>
        <v>1699.1999999999998</v>
      </c>
      <c r="K175" s="579"/>
      <c r="L175" s="5"/>
      <c r="M175" s="5"/>
      <c r="N175" s="5"/>
      <c r="O175" s="5"/>
    </row>
    <row r="176" spans="1:15" ht="40.5" customHeight="1" x14ac:dyDescent="0.2">
      <c r="A176" s="1955" t="s">
        <v>44</v>
      </c>
      <c r="B176" s="1956"/>
      <c r="C176" s="1957" t="s">
        <v>74</v>
      </c>
      <c r="D176" s="1958"/>
      <c r="E176" s="1958"/>
      <c r="F176" s="1958"/>
      <c r="G176" s="1958"/>
      <c r="H176" s="1959"/>
      <c r="I176" s="574">
        <v>2</v>
      </c>
      <c r="J176" s="326">
        <v>1700</v>
      </c>
      <c r="K176" s="575"/>
      <c r="L176" s="5"/>
      <c r="M176" s="5"/>
      <c r="N176" s="5"/>
      <c r="O176" s="5"/>
    </row>
    <row r="177" spans="1:15" ht="15" x14ac:dyDescent="0.2">
      <c r="A177" s="573"/>
      <c r="B177" s="1091"/>
      <c r="C177" s="549"/>
      <c r="D177" s="582"/>
      <c r="E177" s="575"/>
      <c r="F177" s="574"/>
      <c r="G177" s="582"/>
      <c r="H177" s="575"/>
      <c r="I177" s="574"/>
      <c r="J177" s="580"/>
      <c r="K177" s="575">
        <v>3690</v>
      </c>
      <c r="L177" s="5"/>
      <c r="M177" s="5"/>
      <c r="N177" s="5"/>
      <c r="O177" s="5"/>
    </row>
    <row r="178" spans="1:15" ht="15.75" thickBot="1" x14ac:dyDescent="0.25">
      <c r="A178" s="976"/>
      <c r="B178" s="1092"/>
      <c r="C178" s="919"/>
      <c r="D178" s="945"/>
      <c r="E178" s="977"/>
      <c r="F178" s="586"/>
      <c r="G178" s="945"/>
      <c r="H178" s="977"/>
      <c r="I178" s="586"/>
      <c r="J178" s="580"/>
      <c r="K178" s="593">
        <f>(K177-1960)*118%</f>
        <v>2041.3999999999999</v>
      </c>
      <c r="L178" s="5"/>
      <c r="M178" s="5"/>
      <c r="N178" s="5"/>
      <c r="O178" s="5"/>
    </row>
    <row r="179" spans="1:15" ht="40.5" customHeight="1" thickBot="1" x14ac:dyDescent="0.25">
      <c r="A179" s="1835" t="s">
        <v>28</v>
      </c>
      <c r="B179" s="1903"/>
      <c r="C179" s="1904" t="s">
        <v>75</v>
      </c>
      <c r="D179" s="1838"/>
      <c r="E179" s="1838"/>
      <c r="F179" s="1838"/>
      <c r="G179" s="1838"/>
      <c r="H179" s="1839"/>
      <c r="I179" s="931">
        <v>1</v>
      </c>
      <c r="J179" s="582"/>
      <c r="K179" s="328">
        <v>2040</v>
      </c>
      <c r="L179" s="5"/>
      <c r="M179" s="5"/>
      <c r="N179" s="5"/>
      <c r="O179" s="5"/>
    </row>
    <row r="180" spans="1:15" ht="15" x14ac:dyDescent="0.2">
      <c r="A180" s="1093"/>
      <c r="B180" s="1094"/>
      <c r="C180" s="548"/>
      <c r="D180" s="646"/>
      <c r="E180" s="959"/>
      <c r="F180" s="925"/>
      <c r="G180" s="646"/>
      <c r="H180" s="959"/>
      <c r="I180" s="925"/>
      <c r="J180" s="580"/>
      <c r="K180" s="579">
        <v>3940</v>
      </c>
      <c r="L180" s="5"/>
      <c r="M180" s="5"/>
      <c r="N180" s="5"/>
      <c r="O180" s="5"/>
    </row>
    <row r="181" spans="1:15" ht="15" x14ac:dyDescent="0.2">
      <c r="A181" s="573"/>
      <c r="B181" s="1091"/>
      <c r="C181" s="549"/>
      <c r="D181" s="582"/>
      <c r="E181" s="593"/>
      <c r="F181" s="574"/>
      <c r="G181" s="582"/>
      <c r="H181" s="593"/>
      <c r="I181" s="574"/>
      <c r="J181" s="580"/>
      <c r="K181" s="594">
        <f>(K180-1960)*118%</f>
        <v>2336.4</v>
      </c>
      <c r="L181" s="5"/>
      <c r="M181" s="5"/>
      <c r="N181" s="5"/>
      <c r="O181" s="5"/>
    </row>
    <row r="182" spans="1:15" ht="37.5" customHeight="1" x14ac:dyDescent="0.2">
      <c r="A182" s="1955" t="s">
        <v>29</v>
      </c>
      <c r="B182" s="1956"/>
      <c r="C182" s="1957" t="s">
        <v>74</v>
      </c>
      <c r="D182" s="1958"/>
      <c r="E182" s="1958"/>
      <c r="F182" s="1958"/>
      <c r="G182" s="1958"/>
      <c r="H182" s="1959"/>
      <c r="I182" s="574">
        <v>1</v>
      </c>
      <c r="J182" s="582"/>
      <c r="K182" s="328">
        <v>2340</v>
      </c>
      <c r="L182" s="5"/>
      <c r="M182" s="5"/>
      <c r="N182" s="5"/>
      <c r="O182" s="5"/>
    </row>
    <row r="183" spans="1:15" ht="15" x14ac:dyDescent="0.2">
      <c r="A183" s="573"/>
      <c r="B183" s="1091"/>
      <c r="C183" s="549"/>
      <c r="D183" s="582"/>
      <c r="E183" s="575"/>
      <c r="F183" s="574"/>
      <c r="G183" s="582"/>
      <c r="H183" s="575"/>
      <c r="I183" s="574"/>
      <c r="J183" s="580"/>
      <c r="K183" s="579">
        <v>4260</v>
      </c>
      <c r="L183" s="5"/>
      <c r="M183" s="5"/>
      <c r="N183" s="5"/>
      <c r="O183" s="5"/>
    </row>
    <row r="184" spans="1:15" ht="15.75" thickBot="1" x14ac:dyDescent="0.25">
      <c r="A184" s="976"/>
      <c r="B184" s="1092"/>
      <c r="C184" s="919"/>
      <c r="D184" s="945"/>
      <c r="E184" s="977"/>
      <c r="F184" s="586"/>
      <c r="G184" s="945"/>
      <c r="H184" s="977"/>
      <c r="I184" s="586"/>
      <c r="J184" s="580"/>
      <c r="K184" s="594">
        <f>(K183-1960)*118%</f>
        <v>2714</v>
      </c>
      <c r="L184" s="5"/>
      <c r="M184" s="5"/>
      <c r="N184" s="5"/>
      <c r="O184" s="5"/>
    </row>
    <row r="185" spans="1:15" ht="36" customHeight="1" thickBot="1" x14ac:dyDescent="0.25">
      <c r="A185" s="1835" t="s">
        <v>133</v>
      </c>
      <c r="B185" s="1903"/>
      <c r="C185" s="1904" t="s">
        <v>134</v>
      </c>
      <c r="D185" s="1838"/>
      <c r="E185" s="1838"/>
      <c r="F185" s="1838"/>
      <c r="G185" s="1838"/>
      <c r="H185" s="1839"/>
      <c r="I185" s="931"/>
      <c r="J185" s="582"/>
      <c r="K185" s="595">
        <v>2710</v>
      </c>
      <c r="L185" s="5"/>
      <c r="M185" s="5"/>
      <c r="N185" s="5"/>
      <c r="O185" s="5"/>
    </row>
    <row r="186" spans="1:15" ht="15" x14ac:dyDescent="0.2">
      <c r="A186" s="1093"/>
      <c r="B186" s="1094"/>
      <c r="C186" s="548"/>
      <c r="D186" s="646"/>
      <c r="E186" s="959"/>
      <c r="F186" s="925"/>
      <c r="G186" s="646"/>
      <c r="H186" s="959"/>
      <c r="I186" s="925"/>
      <c r="J186" s="580">
        <v>3890</v>
      </c>
      <c r="K186" s="579"/>
      <c r="L186" s="5"/>
      <c r="M186" s="5"/>
      <c r="N186" s="5"/>
      <c r="O186" s="5"/>
    </row>
    <row r="187" spans="1:15" ht="15" x14ac:dyDescent="0.2">
      <c r="A187" s="573"/>
      <c r="B187" s="1091"/>
      <c r="C187" s="549"/>
      <c r="D187" s="912"/>
      <c r="E187" s="593"/>
      <c r="F187" s="574"/>
      <c r="G187" s="912"/>
      <c r="H187" s="593"/>
      <c r="I187" s="574"/>
      <c r="J187" s="600">
        <f>(J186-1960)*118%</f>
        <v>2277.4</v>
      </c>
      <c r="K187" s="594"/>
      <c r="L187" s="5"/>
      <c r="M187" s="5"/>
      <c r="N187" s="5"/>
      <c r="O187" s="5"/>
    </row>
    <row r="188" spans="1:15" ht="38.25" customHeight="1" thickBot="1" x14ac:dyDescent="0.25">
      <c r="A188" s="1950" t="s">
        <v>34</v>
      </c>
      <c r="B188" s="1951"/>
      <c r="C188" s="1952" t="s">
        <v>179</v>
      </c>
      <c r="D188" s="1953"/>
      <c r="E188" s="1953"/>
      <c r="F188" s="1953"/>
      <c r="G188" s="1953"/>
      <c r="H188" s="1954"/>
      <c r="I188" s="885">
        <v>2</v>
      </c>
      <c r="J188" s="329">
        <v>2280</v>
      </c>
      <c r="K188" s="589"/>
      <c r="L188" s="5"/>
      <c r="M188" s="5"/>
      <c r="N188" s="5"/>
      <c r="O188" s="5"/>
    </row>
    <row r="189" spans="1:1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" customHeight="1" x14ac:dyDescent="0.25">
      <c r="A190" s="1854" t="s">
        <v>2</v>
      </c>
      <c r="B190" s="1854"/>
      <c r="C190" s="1854"/>
      <c r="D190" s="1854"/>
      <c r="E190" s="1854"/>
      <c r="F190" s="1854"/>
      <c r="G190" s="1854"/>
      <c r="H190" s="1854"/>
      <c r="I190" s="1854"/>
      <c r="J190" s="1854"/>
      <c r="K190" s="1854"/>
      <c r="L190" s="1854"/>
      <c r="M190" s="5"/>
      <c r="N190" s="5"/>
      <c r="O190" s="5"/>
    </row>
    <row r="191" spans="1:15" ht="15" customHeight="1" x14ac:dyDescent="0.25">
      <c r="A191" s="1855" t="s">
        <v>98</v>
      </c>
      <c r="B191" s="1855"/>
      <c r="C191" s="1855"/>
      <c r="D191" s="1855"/>
      <c r="E191" s="1855"/>
      <c r="F191" s="1855"/>
      <c r="G191" s="1855"/>
      <c r="H191" s="1855"/>
      <c r="I191" s="1855"/>
      <c r="J191" s="1855"/>
      <c r="K191" s="1855"/>
      <c r="L191" s="1855"/>
      <c r="M191" s="5"/>
      <c r="N191" s="5"/>
      <c r="O191" s="5"/>
    </row>
    <row r="192" spans="1:15" ht="15.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5"/>
      <c r="L192" s="15"/>
      <c r="M192" s="5"/>
      <c r="N192" s="5"/>
      <c r="O192" s="5"/>
    </row>
    <row r="193" spans="1:15" ht="15.75" x14ac:dyDescent="0.25">
      <c r="A193" s="8"/>
      <c r="B193" s="8" t="s">
        <v>42</v>
      </c>
      <c r="C193" s="8"/>
      <c r="D193" s="7"/>
      <c r="E193" s="7"/>
      <c r="F193" s="7"/>
      <c r="G193" s="7"/>
      <c r="H193" s="7"/>
      <c r="I193" s="7"/>
      <c r="J193" s="7"/>
      <c r="K193" s="5"/>
      <c r="L193" s="5"/>
      <c r="M193" s="5"/>
      <c r="N193" s="5"/>
      <c r="O193" s="5"/>
    </row>
    <row r="194" spans="1:15" ht="15.75" x14ac:dyDescent="0.25">
      <c r="A194" s="8"/>
      <c r="B194" s="8" t="s">
        <v>43</v>
      </c>
      <c r="C194" s="8"/>
      <c r="D194" s="7"/>
      <c r="E194" s="7"/>
      <c r="F194" s="7"/>
      <c r="G194" s="7"/>
      <c r="H194" s="7"/>
      <c r="I194" s="7"/>
      <c r="J194" s="7"/>
      <c r="K194" s="5"/>
      <c r="L194" s="5"/>
      <c r="M194" s="5"/>
      <c r="N194" s="5"/>
      <c r="O194" s="5"/>
    </row>
    <row r="195" spans="1: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</sheetData>
  <mergeCells count="84">
    <mergeCell ref="C179:H179"/>
    <mergeCell ref="A179:B179"/>
    <mergeCell ref="A191:L191"/>
    <mergeCell ref="A182:B182"/>
    <mergeCell ref="C182:H182"/>
    <mergeCell ref="A185:B185"/>
    <mergeCell ref="C185:H185"/>
    <mergeCell ref="A190:L190"/>
    <mergeCell ref="A188:B188"/>
    <mergeCell ref="C188:H188"/>
    <mergeCell ref="C176:H176"/>
    <mergeCell ref="A168:B169"/>
    <mergeCell ref="A161:L161"/>
    <mergeCell ref="A170:K170"/>
    <mergeCell ref="A176:B176"/>
    <mergeCell ref="C168:H169"/>
    <mergeCell ref="A163:L163"/>
    <mergeCell ref="A162:L162"/>
    <mergeCell ref="A159:L159"/>
    <mergeCell ref="A173:B173"/>
    <mergeCell ref="C173:H173"/>
    <mergeCell ref="I168:I169"/>
    <mergeCell ref="A164:L164"/>
    <mergeCell ref="A160:L160"/>
    <mergeCell ref="AL82:AO82"/>
    <mergeCell ref="AC83:AC85"/>
    <mergeCell ref="S89:S95"/>
    <mergeCell ref="AC93:AC95"/>
    <mergeCell ref="Y82:AB82"/>
    <mergeCell ref="T82:W82"/>
    <mergeCell ref="AD82:AG82"/>
    <mergeCell ref="O146:O151"/>
    <mergeCell ref="B147:L147"/>
    <mergeCell ref="B148:L148"/>
    <mergeCell ref="B150:L150"/>
    <mergeCell ref="AH82:AK82"/>
    <mergeCell ref="O82:S82"/>
    <mergeCell ref="A110:L110"/>
    <mergeCell ref="A145:L145"/>
    <mergeCell ref="O118:P118"/>
    <mergeCell ref="A158:L158"/>
    <mergeCell ref="B146:L146"/>
    <mergeCell ref="A156:L156"/>
    <mergeCell ref="A157:L157"/>
    <mergeCell ref="A152:L152"/>
    <mergeCell ref="A153:L153"/>
    <mergeCell ref="B149:L149"/>
    <mergeCell ref="B151:L151"/>
    <mergeCell ref="A154:L154"/>
    <mergeCell ref="A155:L155"/>
    <mergeCell ref="A79:N79"/>
    <mergeCell ref="A144:L144"/>
    <mergeCell ref="A119:N119"/>
    <mergeCell ref="A137:L137"/>
    <mergeCell ref="G76:H76"/>
    <mergeCell ref="A139:L139"/>
    <mergeCell ref="A71:L71"/>
    <mergeCell ref="A73:L73"/>
    <mergeCell ref="A78:N78"/>
    <mergeCell ref="O45:P45"/>
    <mergeCell ref="A72:L72"/>
    <mergeCell ref="A65:L65"/>
    <mergeCell ref="A74:L74"/>
    <mergeCell ref="A70:L70"/>
    <mergeCell ref="A76:A77"/>
    <mergeCell ref="B76:B77"/>
    <mergeCell ref="K76:L76"/>
    <mergeCell ref="C76:C77"/>
    <mergeCell ref="D76:F76"/>
    <mergeCell ref="I76:J76"/>
    <mergeCell ref="M76:N76"/>
    <mergeCell ref="M13:N13"/>
    <mergeCell ref="A15:N15"/>
    <mergeCell ref="A16:N16"/>
    <mergeCell ref="A17:N17"/>
    <mergeCell ref="A46:N46"/>
    <mergeCell ref="A37:L37"/>
    <mergeCell ref="A9:L9"/>
    <mergeCell ref="A10:L10"/>
    <mergeCell ref="A11:L11"/>
    <mergeCell ref="D13:F13"/>
    <mergeCell ref="G13:H13"/>
    <mergeCell ref="I13:J13"/>
    <mergeCell ref="K13:L1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opLeftCell="A106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8.2851562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139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199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 thickBot="1" x14ac:dyDescent="0.25">
      <c r="A13" s="1781" t="s">
        <v>20</v>
      </c>
      <c r="B13" s="2021" t="s">
        <v>21</v>
      </c>
      <c r="C13" s="1969" t="s">
        <v>22</v>
      </c>
      <c r="D13" s="1787" t="s">
        <v>52</v>
      </c>
      <c r="E13" s="1788"/>
      <c r="F13" s="1789"/>
      <c r="G13" s="1790" t="s">
        <v>84</v>
      </c>
      <c r="H13" s="1790"/>
      <c r="I13" s="1791" t="s">
        <v>162</v>
      </c>
      <c r="J13" s="1792"/>
      <c r="K13" s="1790" t="s">
        <v>163</v>
      </c>
      <c r="L13" s="1792"/>
      <c r="M13" s="1791" t="s">
        <v>180</v>
      </c>
      <c r="N13" s="1792"/>
    </row>
    <row r="14" spans="1:14" ht="101.25" customHeight="1" thickBot="1" x14ac:dyDescent="0.25">
      <c r="A14" s="1782"/>
      <c r="B14" s="2022"/>
      <c r="C14" s="1970"/>
      <c r="D14" s="22" t="s">
        <v>27</v>
      </c>
      <c r="E14" s="23" t="s">
        <v>26</v>
      </c>
      <c r="F14" s="24" t="s">
        <v>181</v>
      </c>
      <c r="G14" s="333" t="s">
        <v>23</v>
      </c>
      <c r="H14" s="1095" t="s">
        <v>164</v>
      </c>
      <c r="I14" s="22" t="s">
        <v>23</v>
      </c>
      <c r="J14" s="24" t="s">
        <v>164</v>
      </c>
      <c r="K14" s="333" t="s">
        <v>23</v>
      </c>
      <c r="L14" s="24" t="s">
        <v>164</v>
      </c>
      <c r="M14" s="22" t="s">
        <v>23</v>
      </c>
      <c r="N14" s="24" t="s">
        <v>164</v>
      </c>
    </row>
    <row r="15" spans="1:14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6"/>
    </row>
    <row r="16" spans="1:14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4.25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2"/>
      <c r="K17" s="1972"/>
      <c r="L17" s="1972"/>
      <c r="M17" s="1972"/>
      <c r="N17" s="1973"/>
    </row>
    <row r="18" spans="1:14" ht="58.15" customHeight="1" thickBot="1" x14ac:dyDescent="0.25">
      <c r="A18" s="524" t="s">
        <v>78</v>
      </c>
      <c r="B18" s="858" t="s">
        <v>87</v>
      </c>
      <c r="C18" s="401">
        <v>2</v>
      </c>
      <c r="D18" s="406">
        <v>2300</v>
      </c>
      <c r="E18" s="354">
        <v>3110</v>
      </c>
      <c r="F18" s="360">
        <v>1600</v>
      </c>
      <c r="G18" s="404">
        <v>1830</v>
      </c>
      <c r="H18" s="402">
        <v>1240</v>
      </c>
      <c r="I18" s="406">
        <v>2050</v>
      </c>
      <c r="J18" s="355">
        <v>1370</v>
      </c>
      <c r="K18" s="404">
        <v>2090</v>
      </c>
      <c r="L18" s="859">
        <v>1390</v>
      </c>
      <c r="M18" s="584">
        <v>2130</v>
      </c>
      <c r="N18" s="355">
        <v>1510</v>
      </c>
    </row>
    <row r="19" spans="1:14" ht="55.9" customHeight="1" thickBot="1" x14ac:dyDescent="0.25">
      <c r="A19" s="524" t="s">
        <v>44</v>
      </c>
      <c r="B19" s="223" t="s">
        <v>88</v>
      </c>
      <c r="C19" s="401">
        <v>2</v>
      </c>
      <c r="D19" s="406">
        <v>2500</v>
      </c>
      <c r="E19" s="354">
        <v>3380</v>
      </c>
      <c r="F19" s="360">
        <v>1600</v>
      </c>
      <c r="G19" s="404">
        <v>2000</v>
      </c>
      <c r="H19" s="402">
        <v>1240</v>
      </c>
      <c r="I19" s="406">
        <v>2240</v>
      </c>
      <c r="J19" s="355">
        <v>1370</v>
      </c>
      <c r="K19" s="404">
        <v>2270</v>
      </c>
      <c r="L19" s="859">
        <v>1390</v>
      </c>
      <c r="M19" s="584">
        <v>2310</v>
      </c>
      <c r="N19" s="355">
        <v>1510</v>
      </c>
    </row>
    <row r="20" spans="1:14" ht="56.45" customHeight="1" thickBot="1" x14ac:dyDescent="0.25">
      <c r="A20" s="524" t="s">
        <v>28</v>
      </c>
      <c r="B20" s="223" t="s">
        <v>59</v>
      </c>
      <c r="C20" s="401">
        <v>1</v>
      </c>
      <c r="D20" s="406"/>
      <c r="E20" s="354">
        <v>2800</v>
      </c>
      <c r="F20" s="360">
        <v>1600</v>
      </c>
      <c r="G20" s="404"/>
      <c r="H20" s="402">
        <v>1240</v>
      </c>
      <c r="I20" s="406"/>
      <c r="J20" s="355">
        <v>1370</v>
      </c>
      <c r="K20" s="404"/>
      <c r="L20" s="859">
        <v>1390</v>
      </c>
      <c r="M20" s="865"/>
      <c r="N20" s="355">
        <v>1510</v>
      </c>
    </row>
    <row r="21" spans="1:14" ht="44.45" customHeight="1" thickBot="1" x14ac:dyDescent="0.25">
      <c r="A21" s="524" t="s">
        <v>29</v>
      </c>
      <c r="B21" s="223" t="s">
        <v>60</v>
      </c>
      <c r="C21" s="401">
        <v>1</v>
      </c>
      <c r="D21" s="867"/>
      <c r="E21" s="354">
        <v>3060</v>
      </c>
      <c r="F21" s="360">
        <v>1600</v>
      </c>
      <c r="G21" s="404"/>
      <c r="H21" s="402">
        <v>1240</v>
      </c>
      <c r="I21" s="406"/>
      <c r="J21" s="355">
        <v>1370</v>
      </c>
      <c r="K21" s="404"/>
      <c r="L21" s="859">
        <v>1390</v>
      </c>
      <c r="M21" s="865"/>
      <c r="N21" s="355">
        <v>1510</v>
      </c>
    </row>
    <row r="22" spans="1:14" ht="63.75" customHeight="1" thickBot="1" x14ac:dyDescent="0.25">
      <c r="A22" s="1072" t="s">
        <v>133</v>
      </c>
      <c r="B22" s="585" t="s">
        <v>134</v>
      </c>
      <c r="C22" s="859">
        <v>1</v>
      </c>
      <c r="D22" s="407"/>
      <c r="E22" s="361">
        <v>3390</v>
      </c>
      <c r="F22" s="360">
        <v>1600</v>
      </c>
      <c r="G22" s="409"/>
      <c r="H22" s="402">
        <v>1240</v>
      </c>
      <c r="I22" s="406"/>
      <c r="J22" s="355">
        <v>1370</v>
      </c>
      <c r="K22" s="404"/>
      <c r="L22" s="859">
        <v>1390</v>
      </c>
      <c r="M22" s="865"/>
      <c r="N22" s="355">
        <v>1510</v>
      </c>
    </row>
    <row r="23" spans="1:14" ht="93.75" customHeight="1" thickBot="1" x14ac:dyDescent="0.25">
      <c r="A23" s="524" t="s">
        <v>202</v>
      </c>
      <c r="B23" s="585" t="s">
        <v>61</v>
      </c>
      <c r="C23" s="402">
        <v>1</v>
      </c>
      <c r="D23" s="406"/>
      <c r="E23" s="354">
        <v>2500</v>
      </c>
      <c r="F23" s="360"/>
      <c r="G23" s="404"/>
      <c r="H23" s="402"/>
      <c r="I23" s="406"/>
      <c r="J23" s="355"/>
      <c r="K23" s="404"/>
      <c r="L23" s="859"/>
      <c r="M23" s="584"/>
      <c r="N23" s="355"/>
    </row>
    <row r="24" spans="1:14" ht="21" customHeight="1" thickBot="1" x14ac:dyDescent="0.3">
      <c r="A24" s="1889" t="s">
        <v>54</v>
      </c>
      <c r="B24" s="1890"/>
      <c r="C24" s="1890"/>
      <c r="D24" s="1890"/>
      <c r="E24" s="1890"/>
      <c r="F24" s="1890"/>
      <c r="G24" s="1890"/>
      <c r="H24" s="1890"/>
      <c r="I24" s="1890"/>
      <c r="J24" s="1890"/>
      <c r="K24" s="1890"/>
      <c r="L24" s="1891"/>
      <c r="M24" s="696"/>
      <c r="N24" s="697"/>
    </row>
    <row r="25" spans="1:14" ht="60" customHeight="1" thickBot="1" x14ac:dyDescent="0.3">
      <c r="A25" s="524" t="s">
        <v>79</v>
      </c>
      <c r="B25" s="223" t="s">
        <v>166</v>
      </c>
      <c r="C25" s="871">
        <v>2</v>
      </c>
      <c r="D25" s="872">
        <v>3000</v>
      </c>
      <c r="E25" s="400">
        <v>4200</v>
      </c>
      <c r="F25" s="360">
        <v>1600</v>
      </c>
      <c r="G25" s="404">
        <v>2400</v>
      </c>
      <c r="H25" s="402">
        <v>1240</v>
      </c>
      <c r="I25" s="872">
        <v>2670</v>
      </c>
      <c r="J25" s="355">
        <v>1370</v>
      </c>
      <c r="K25" s="410">
        <v>2710</v>
      </c>
      <c r="L25" s="859">
        <v>1390</v>
      </c>
      <c r="M25" s="584">
        <v>2800</v>
      </c>
      <c r="N25" s="355">
        <v>1510</v>
      </c>
    </row>
    <row r="26" spans="1:14" ht="53.25" customHeight="1" thickBot="1" x14ac:dyDescent="0.25">
      <c r="A26" s="524" t="s">
        <v>137</v>
      </c>
      <c r="B26" s="585" t="s">
        <v>172</v>
      </c>
      <c r="C26" s="874">
        <v>2</v>
      </c>
      <c r="D26" s="872">
        <v>3190</v>
      </c>
      <c r="E26" s="400">
        <v>4470</v>
      </c>
      <c r="F26" s="360">
        <v>1600</v>
      </c>
      <c r="G26" s="404">
        <v>2550</v>
      </c>
      <c r="H26" s="402">
        <v>1240</v>
      </c>
      <c r="I26" s="872">
        <v>2840</v>
      </c>
      <c r="J26" s="355">
        <v>1370</v>
      </c>
      <c r="K26" s="410">
        <v>2880</v>
      </c>
      <c r="L26" s="859">
        <v>1390</v>
      </c>
      <c r="M26" s="584">
        <v>2980</v>
      </c>
      <c r="N26" s="355">
        <v>1510</v>
      </c>
    </row>
    <row r="27" spans="1:14" ht="31.5" customHeight="1" thickBot="1" x14ac:dyDescent="0.3">
      <c r="A27" s="1892" t="s">
        <v>80</v>
      </c>
      <c r="B27" s="1893"/>
      <c r="C27" s="1893"/>
      <c r="D27" s="1893"/>
      <c r="E27" s="1893"/>
      <c r="F27" s="1893"/>
      <c r="G27" s="1893"/>
      <c r="H27" s="1893"/>
      <c r="I27" s="1893"/>
      <c r="J27" s="1893"/>
      <c r="K27" s="1893"/>
      <c r="L27" s="1893"/>
      <c r="M27" s="1893"/>
      <c r="N27" s="1894"/>
    </row>
    <row r="28" spans="1:14" ht="67.5" customHeight="1" thickBot="1" x14ac:dyDescent="0.25">
      <c r="A28" s="876" t="s">
        <v>24</v>
      </c>
      <c r="B28" s="585" t="s">
        <v>173</v>
      </c>
      <c r="C28" s="408">
        <v>2</v>
      </c>
      <c r="D28" s="406">
        <v>4120</v>
      </c>
      <c r="E28" s="354">
        <v>5770</v>
      </c>
      <c r="F28" s="360">
        <v>2270</v>
      </c>
      <c r="G28" s="404">
        <v>3310</v>
      </c>
      <c r="H28" s="402">
        <v>1430</v>
      </c>
      <c r="I28" s="406">
        <v>3660</v>
      </c>
      <c r="J28" s="360">
        <v>1570</v>
      </c>
      <c r="K28" s="404">
        <v>3710</v>
      </c>
      <c r="L28" s="402">
        <v>1590</v>
      </c>
      <c r="M28" s="581">
        <v>3870</v>
      </c>
      <c r="N28" s="1073">
        <v>1560</v>
      </c>
    </row>
    <row r="29" spans="1:14" ht="65.25" customHeight="1" thickBot="1" x14ac:dyDescent="0.25">
      <c r="A29" s="877" t="s">
        <v>14</v>
      </c>
      <c r="B29" s="585" t="s">
        <v>174</v>
      </c>
      <c r="C29" s="408">
        <v>2</v>
      </c>
      <c r="D29" s="406">
        <v>4520</v>
      </c>
      <c r="E29" s="354">
        <v>6330</v>
      </c>
      <c r="F29" s="360">
        <v>2490</v>
      </c>
      <c r="G29" s="404">
        <v>3630</v>
      </c>
      <c r="H29" s="402">
        <v>1600</v>
      </c>
      <c r="I29" s="406">
        <v>4010</v>
      </c>
      <c r="J29" s="360">
        <v>1750</v>
      </c>
      <c r="K29" s="404">
        <v>4070</v>
      </c>
      <c r="L29" s="402">
        <v>1780</v>
      </c>
      <c r="M29" s="581">
        <v>4240</v>
      </c>
      <c r="N29" s="1073">
        <v>1750</v>
      </c>
    </row>
    <row r="30" spans="1:14" ht="66.75" customHeight="1" thickBot="1" x14ac:dyDescent="0.25">
      <c r="A30" s="879" t="s">
        <v>145</v>
      </c>
      <c r="B30" s="585" t="s">
        <v>175</v>
      </c>
      <c r="C30" s="880">
        <v>2</v>
      </c>
      <c r="D30" s="407">
        <v>4870</v>
      </c>
      <c r="E30" s="361">
        <v>6820</v>
      </c>
      <c r="F30" s="362">
        <v>2680</v>
      </c>
      <c r="G30" s="405">
        <v>3910</v>
      </c>
      <c r="H30" s="403">
        <v>1760</v>
      </c>
      <c r="I30" s="407">
        <v>4320</v>
      </c>
      <c r="J30" s="362">
        <v>1920</v>
      </c>
      <c r="K30" s="405">
        <v>4380</v>
      </c>
      <c r="L30" s="403">
        <v>1950</v>
      </c>
      <c r="M30" s="581">
        <v>4580</v>
      </c>
      <c r="N30" s="1073">
        <v>1930</v>
      </c>
    </row>
    <row r="31" spans="1:14" ht="66" customHeight="1" thickBot="1" x14ac:dyDescent="0.25">
      <c r="A31" s="879" t="s">
        <v>146</v>
      </c>
      <c r="B31" s="585" t="s">
        <v>175</v>
      </c>
      <c r="C31" s="880">
        <v>2</v>
      </c>
      <c r="D31" s="407">
        <v>7070</v>
      </c>
      <c r="E31" s="361">
        <v>9900</v>
      </c>
      <c r="F31" s="362">
        <v>3890</v>
      </c>
      <c r="G31" s="405">
        <v>5690</v>
      </c>
      <c r="H31" s="403">
        <v>2720</v>
      </c>
      <c r="I31" s="407">
        <v>6250</v>
      </c>
      <c r="J31" s="362">
        <v>2940</v>
      </c>
      <c r="K31" s="405">
        <v>6330</v>
      </c>
      <c r="L31" s="403">
        <v>2990</v>
      </c>
      <c r="M31" s="587">
        <v>6660</v>
      </c>
      <c r="N31" s="881">
        <v>3010</v>
      </c>
    </row>
    <row r="32" spans="1:14" ht="28.9" customHeight="1" x14ac:dyDescent="0.3">
      <c r="A32" s="219" t="s">
        <v>82</v>
      </c>
      <c r="B32" s="220"/>
      <c r="C32" s="220"/>
      <c r="D32" s="220"/>
      <c r="E32" s="22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9.899999999999999" customHeight="1" x14ac:dyDescent="0.25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45" customHeight="1" x14ac:dyDescent="0.25">
      <c r="A34" s="1807" t="s">
        <v>81</v>
      </c>
      <c r="B34" s="1807"/>
      <c r="C34" s="1807"/>
      <c r="D34" s="1807"/>
      <c r="E34" s="1807"/>
      <c r="F34" s="1807"/>
      <c r="G34" s="1807"/>
      <c r="H34" s="1807"/>
      <c r="I34" s="1807"/>
      <c r="J34" s="1807"/>
      <c r="K34" s="1807"/>
      <c r="L34" s="1807"/>
      <c r="M34" s="27"/>
      <c r="N34" s="27"/>
    </row>
    <row r="35" spans="1:14" ht="24.6" customHeight="1" x14ac:dyDescent="0.25">
      <c r="A35" s="16" t="s">
        <v>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4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45" customHeight="1" x14ac:dyDescent="0.2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9.5" customHeight="1" x14ac:dyDescent="0.25">
      <c r="A39" s="1808" t="s">
        <v>83</v>
      </c>
      <c r="B39" s="1807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27"/>
      <c r="N39" s="27"/>
    </row>
    <row r="40" spans="1:14" ht="42" customHeight="1" x14ac:dyDescent="0.25">
      <c r="A40" s="1832" t="s">
        <v>55</v>
      </c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</row>
    <row r="41" spans="1:14" ht="62.25" customHeight="1" x14ac:dyDescent="0.25">
      <c r="A41" s="1841" t="s">
        <v>147</v>
      </c>
      <c r="B41" s="1841"/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</row>
    <row r="42" spans="1:14" ht="27.75" customHeight="1" x14ac:dyDescent="0.25">
      <c r="A42" s="1841" t="s">
        <v>50</v>
      </c>
      <c r="B42" s="1841"/>
      <c r="C42" s="1841"/>
      <c r="D42" s="1841"/>
      <c r="E42" s="1841"/>
      <c r="F42" s="1841"/>
      <c r="G42" s="1841"/>
      <c r="H42" s="1841"/>
      <c r="I42" s="1841"/>
      <c r="J42" s="1841"/>
      <c r="K42" s="1841"/>
      <c r="L42" s="1841"/>
      <c r="M42" s="1841"/>
      <c r="N42" s="1841"/>
    </row>
    <row r="43" spans="1:14" ht="45.75" customHeight="1" x14ac:dyDescent="0.25">
      <c r="A43" s="1841" t="s">
        <v>148</v>
      </c>
      <c r="B43" s="1841"/>
      <c r="C43" s="1841"/>
      <c r="D43" s="1841"/>
      <c r="E43" s="1841"/>
      <c r="F43" s="1841"/>
      <c r="G43" s="1841"/>
      <c r="H43" s="1841"/>
      <c r="I43" s="1841"/>
      <c r="J43" s="1841"/>
      <c r="K43" s="1841"/>
      <c r="L43" s="1841"/>
      <c r="M43" s="1841"/>
      <c r="N43" s="1841"/>
    </row>
    <row r="44" spans="1:14" ht="54.6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54.6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54.6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54.6" customHeight="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54.6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54.6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54.6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54.6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54.6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54.6" customHeight="1" thickBot="1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47.25" customHeight="1" thickBot="1" x14ac:dyDescent="0.25">
      <c r="A54" s="1781" t="s">
        <v>20</v>
      </c>
      <c r="B54" s="1783" t="s">
        <v>21</v>
      </c>
      <c r="C54" s="1793" t="s">
        <v>22</v>
      </c>
      <c r="D54" s="1791" t="s">
        <v>52</v>
      </c>
      <c r="E54" s="1790"/>
      <c r="F54" s="1792"/>
      <c r="G54" s="1790" t="s">
        <v>84</v>
      </c>
      <c r="H54" s="1790"/>
      <c r="I54" s="1791" t="s">
        <v>162</v>
      </c>
      <c r="J54" s="1792"/>
      <c r="K54" s="1790" t="s">
        <v>163</v>
      </c>
      <c r="L54" s="1792"/>
      <c r="M54" s="1791" t="s">
        <v>180</v>
      </c>
      <c r="N54" s="1792"/>
    </row>
    <row r="55" spans="1:14" ht="57.6" customHeight="1" thickBot="1" x14ac:dyDescent="0.25">
      <c r="A55" s="1782"/>
      <c r="B55" s="1784"/>
      <c r="C55" s="1830"/>
      <c r="D55" s="22" t="s">
        <v>27</v>
      </c>
      <c r="E55" s="23" t="s">
        <v>26</v>
      </c>
      <c r="F55" s="24" t="s">
        <v>129</v>
      </c>
      <c r="G55" s="333" t="s">
        <v>23</v>
      </c>
      <c r="H55" s="1095" t="s">
        <v>129</v>
      </c>
      <c r="I55" s="22" t="s">
        <v>23</v>
      </c>
      <c r="J55" s="24" t="s">
        <v>129</v>
      </c>
      <c r="K55" s="333" t="s">
        <v>23</v>
      </c>
      <c r="L55" s="24" t="s">
        <v>129</v>
      </c>
      <c r="M55" s="22" t="s">
        <v>23</v>
      </c>
      <c r="N55" s="24" t="s">
        <v>129</v>
      </c>
    </row>
    <row r="56" spans="1:14" ht="33" customHeight="1" thickBot="1" x14ac:dyDescent="0.25">
      <c r="A56" s="1827" t="s">
        <v>92</v>
      </c>
      <c r="B56" s="1828"/>
      <c r="C56" s="1828"/>
      <c r="D56" s="1828"/>
      <c r="E56" s="1828"/>
      <c r="F56" s="1828"/>
      <c r="G56" s="1828"/>
      <c r="H56" s="1828"/>
      <c r="I56" s="1828"/>
      <c r="J56" s="1828"/>
      <c r="K56" s="1828"/>
      <c r="L56" s="1828"/>
      <c r="M56" s="1828"/>
      <c r="N56" s="1829"/>
    </row>
    <row r="57" spans="1:14" ht="21" customHeight="1" thickBot="1" x14ac:dyDescent="0.25">
      <c r="A57" s="1800" t="s">
        <v>30</v>
      </c>
      <c r="B57" s="1801"/>
      <c r="C57" s="1801"/>
      <c r="D57" s="1801"/>
      <c r="E57" s="1801"/>
      <c r="F57" s="1801"/>
      <c r="G57" s="1801"/>
      <c r="H57" s="1801"/>
      <c r="I57" s="1801"/>
      <c r="J57" s="1801"/>
      <c r="K57" s="1801"/>
      <c r="L57" s="1801"/>
      <c r="M57" s="1801"/>
      <c r="N57" s="1802"/>
    </row>
    <row r="58" spans="1:14" ht="71.45" customHeight="1" x14ac:dyDescent="0.2">
      <c r="A58" s="581" t="s">
        <v>46</v>
      </c>
      <c r="B58" s="549" t="s">
        <v>89</v>
      </c>
      <c r="C58" s="574">
        <v>2</v>
      </c>
      <c r="D58" s="326">
        <v>3260</v>
      </c>
      <c r="E58" s="327">
        <v>4390</v>
      </c>
      <c r="F58" s="297">
        <v>2560</v>
      </c>
      <c r="G58" s="722">
        <v>2640</v>
      </c>
      <c r="H58" s="755">
        <v>2050</v>
      </c>
      <c r="I58" s="295">
        <v>2860</v>
      </c>
      <c r="J58" s="297">
        <v>2180</v>
      </c>
      <c r="K58" s="722">
        <v>2900</v>
      </c>
      <c r="L58" s="755">
        <v>2200</v>
      </c>
      <c r="M58" s="295">
        <v>3090</v>
      </c>
      <c r="N58" s="297">
        <v>2370</v>
      </c>
    </row>
    <row r="59" spans="1:14" ht="16.899999999999999" hidden="1" customHeight="1" thickBot="1" x14ac:dyDescent="0.25">
      <c r="A59" s="774"/>
      <c r="B59" s="549" t="s">
        <v>35</v>
      </c>
      <c r="C59" s="574"/>
      <c r="D59" s="1074">
        <v>2670</v>
      </c>
      <c r="E59" s="1048"/>
      <c r="F59" s="1075"/>
      <c r="G59" s="1076"/>
      <c r="H59" s="1077"/>
      <c r="I59" s="1074"/>
      <c r="J59" s="1075"/>
      <c r="K59" s="1076"/>
      <c r="L59" s="1077"/>
      <c r="M59" s="1074"/>
      <c r="N59" s="1078"/>
    </row>
    <row r="60" spans="1:14" ht="63" customHeight="1" x14ac:dyDescent="0.2">
      <c r="A60" s="581" t="s">
        <v>44</v>
      </c>
      <c r="B60" s="549" t="s">
        <v>88</v>
      </c>
      <c r="C60" s="574">
        <v>2</v>
      </c>
      <c r="D60" s="295">
        <v>3460</v>
      </c>
      <c r="E60" s="296">
        <v>4680</v>
      </c>
      <c r="F60" s="297">
        <v>2560</v>
      </c>
      <c r="G60" s="722">
        <v>2810</v>
      </c>
      <c r="H60" s="755">
        <v>2050</v>
      </c>
      <c r="I60" s="295">
        <v>3050</v>
      </c>
      <c r="J60" s="297">
        <v>2180</v>
      </c>
      <c r="K60" s="722">
        <v>3080</v>
      </c>
      <c r="L60" s="755">
        <v>2200</v>
      </c>
      <c r="M60" s="295">
        <v>3270</v>
      </c>
      <c r="N60" s="297">
        <v>2370</v>
      </c>
    </row>
    <row r="61" spans="1:14" ht="110.25" customHeight="1" x14ac:dyDescent="0.2">
      <c r="A61" s="775" t="s">
        <v>119</v>
      </c>
      <c r="B61" s="549" t="s">
        <v>88</v>
      </c>
      <c r="C61" s="574">
        <v>2</v>
      </c>
      <c r="D61" s="1079">
        <v>2940</v>
      </c>
      <c r="E61" s="296"/>
      <c r="F61" s="297"/>
      <c r="G61" s="722"/>
      <c r="H61" s="755"/>
      <c r="I61" s="295"/>
      <c r="J61" s="297"/>
      <c r="K61" s="722"/>
      <c r="L61" s="755"/>
      <c r="M61" s="295"/>
      <c r="N61" s="297"/>
    </row>
    <row r="62" spans="1:14" ht="69" customHeight="1" x14ac:dyDescent="0.2">
      <c r="A62" s="775" t="s">
        <v>41</v>
      </c>
      <c r="B62" s="549" t="s">
        <v>88</v>
      </c>
      <c r="C62" s="574">
        <v>2</v>
      </c>
      <c r="D62" s="295">
        <v>6920</v>
      </c>
      <c r="E62" s="296"/>
      <c r="F62" s="297">
        <v>2560</v>
      </c>
      <c r="G62" s="722">
        <v>2810</v>
      </c>
      <c r="H62" s="755">
        <v>2050</v>
      </c>
      <c r="I62" s="295">
        <v>3050</v>
      </c>
      <c r="J62" s="297">
        <v>2180</v>
      </c>
      <c r="K62" s="722">
        <v>3080</v>
      </c>
      <c r="L62" s="755">
        <v>2200</v>
      </c>
      <c r="M62" s="295">
        <v>3270</v>
      </c>
      <c r="N62" s="297">
        <v>2370</v>
      </c>
    </row>
    <row r="63" spans="1:14" ht="54.6" customHeight="1" x14ac:dyDescent="0.2">
      <c r="A63" s="581" t="s">
        <v>31</v>
      </c>
      <c r="B63" s="549" t="s">
        <v>90</v>
      </c>
      <c r="C63" s="574">
        <v>1</v>
      </c>
      <c r="D63" s="582"/>
      <c r="E63" s="327">
        <v>3760</v>
      </c>
      <c r="F63" s="297">
        <v>2560</v>
      </c>
      <c r="G63" s="722"/>
      <c r="H63" s="755">
        <v>2050</v>
      </c>
      <c r="I63" s="295"/>
      <c r="J63" s="297">
        <v>2180</v>
      </c>
      <c r="K63" s="722"/>
      <c r="L63" s="755">
        <v>2200</v>
      </c>
      <c r="M63" s="295"/>
      <c r="N63" s="297">
        <v>2370</v>
      </c>
    </row>
    <row r="64" spans="1:14" ht="47.25" customHeight="1" x14ac:dyDescent="0.2">
      <c r="A64" s="581" t="s">
        <v>29</v>
      </c>
      <c r="B64" s="549" t="s">
        <v>68</v>
      </c>
      <c r="C64" s="574">
        <v>1</v>
      </c>
      <c r="D64" s="326"/>
      <c r="E64" s="327">
        <v>4020</v>
      </c>
      <c r="F64" s="297">
        <v>2560</v>
      </c>
      <c r="G64" s="722"/>
      <c r="H64" s="755">
        <v>2050</v>
      </c>
      <c r="I64" s="295"/>
      <c r="J64" s="297">
        <v>2180</v>
      </c>
      <c r="K64" s="722"/>
      <c r="L64" s="755">
        <v>2200</v>
      </c>
      <c r="M64" s="295"/>
      <c r="N64" s="297">
        <v>2370</v>
      </c>
    </row>
    <row r="65" spans="1:14" ht="93" customHeight="1" x14ac:dyDescent="0.2">
      <c r="A65" s="775" t="s">
        <v>165</v>
      </c>
      <c r="B65" s="549" t="s">
        <v>134</v>
      </c>
      <c r="C65" s="574">
        <v>1</v>
      </c>
      <c r="D65" s="326"/>
      <c r="E65" s="327">
        <v>4350</v>
      </c>
      <c r="F65" s="297">
        <v>2560</v>
      </c>
      <c r="G65" s="722"/>
      <c r="H65" s="755">
        <v>2050</v>
      </c>
      <c r="I65" s="295"/>
      <c r="J65" s="297">
        <v>2180</v>
      </c>
      <c r="K65" s="722"/>
      <c r="L65" s="755">
        <v>2200</v>
      </c>
      <c r="M65" s="295"/>
      <c r="N65" s="297">
        <v>2370</v>
      </c>
    </row>
    <row r="66" spans="1:14" ht="93" customHeight="1" thickBot="1" x14ac:dyDescent="0.25">
      <c r="A66" s="883" t="s">
        <v>202</v>
      </c>
      <c r="B66" s="884" t="s">
        <v>61</v>
      </c>
      <c r="C66" s="885">
        <v>1</v>
      </c>
      <c r="D66" s="886"/>
      <c r="E66" s="597">
        <v>3460</v>
      </c>
      <c r="F66" s="387"/>
      <c r="G66" s="887"/>
      <c r="H66" s="888"/>
      <c r="I66" s="301"/>
      <c r="J66" s="387"/>
      <c r="K66" s="887"/>
      <c r="L66" s="888"/>
      <c r="M66" s="301"/>
      <c r="N66" s="387"/>
    </row>
    <row r="67" spans="1:14" ht="24" customHeight="1" thickBot="1" x14ac:dyDescent="0.25">
      <c r="A67" s="1878" t="s">
        <v>54</v>
      </c>
      <c r="B67" s="1879"/>
      <c r="C67" s="1879"/>
      <c r="D67" s="1879"/>
      <c r="E67" s="1879"/>
      <c r="F67" s="1879"/>
      <c r="G67" s="1879"/>
      <c r="H67" s="1879"/>
      <c r="I67" s="1879"/>
      <c r="J67" s="1879"/>
      <c r="K67" s="1879"/>
      <c r="L67" s="1879"/>
      <c r="M67" s="777"/>
      <c r="N67" s="778"/>
    </row>
    <row r="68" spans="1:14" ht="55.15" customHeight="1" x14ac:dyDescent="0.2">
      <c r="A68" s="581" t="s">
        <v>51</v>
      </c>
      <c r="B68" s="549" t="s">
        <v>166</v>
      </c>
      <c r="C68" s="787">
        <v>2</v>
      </c>
      <c r="D68" s="581">
        <v>3960</v>
      </c>
      <c r="E68" s="567">
        <v>5540</v>
      </c>
      <c r="F68" s="297">
        <v>2560</v>
      </c>
      <c r="G68" s="722">
        <v>3210</v>
      </c>
      <c r="H68" s="755">
        <v>2050</v>
      </c>
      <c r="I68" s="295">
        <v>3480</v>
      </c>
      <c r="J68" s="297">
        <v>2180</v>
      </c>
      <c r="K68" s="722">
        <v>3520</v>
      </c>
      <c r="L68" s="755">
        <v>2200</v>
      </c>
      <c r="M68" s="295">
        <v>3760</v>
      </c>
      <c r="N68" s="297">
        <v>2370</v>
      </c>
    </row>
    <row r="69" spans="1:14" ht="66.75" customHeight="1" thickBot="1" x14ac:dyDescent="0.25">
      <c r="A69" s="587" t="s">
        <v>136</v>
      </c>
      <c r="B69" s="596" t="s">
        <v>167</v>
      </c>
      <c r="C69" s="897">
        <v>2</v>
      </c>
      <c r="D69" s="329">
        <v>4150</v>
      </c>
      <c r="E69" s="597">
        <v>5810</v>
      </c>
      <c r="F69" s="297">
        <v>2560</v>
      </c>
      <c r="G69" s="887">
        <v>3360</v>
      </c>
      <c r="H69" s="755">
        <v>2050</v>
      </c>
      <c r="I69" s="301">
        <v>3650</v>
      </c>
      <c r="J69" s="297">
        <v>2180</v>
      </c>
      <c r="K69" s="887">
        <v>3690</v>
      </c>
      <c r="L69" s="755">
        <v>2200</v>
      </c>
      <c r="M69" s="301">
        <v>3940</v>
      </c>
      <c r="N69" s="297">
        <v>2370</v>
      </c>
    </row>
    <row r="70" spans="1:14" ht="28.15" customHeight="1" thickBot="1" x14ac:dyDescent="0.25">
      <c r="A70" s="1819" t="s">
        <v>95</v>
      </c>
      <c r="B70" s="1820"/>
      <c r="C70" s="1820"/>
      <c r="D70" s="1820"/>
      <c r="E70" s="1820"/>
      <c r="F70" s="1820"/>
      <c r="G70" s="1820"/>
      <c r="H70" s="1820"/>
      <c r="I70" s="1820"/>
      <c r="J70" s="1820"/>
      <c r="K70" s="1820"/>
      <c r="L70" s="1820"/>
      <c r="M70" s="1820"/>
      <c r="N70" s="1821"/>
    </row>
    <row r="71" spans="1:14" ht="22.9" hidden="1" customHeight="1" thickBot="1" x14ac:dyDescent="0.25">
      <c r="A71" s="898"/>
      <c r="B71" s="898"/>
      <c r="C71" s="898"/>
      <c r="D71" s="899">
        <v>3200</v>
      </c>
      <c r="E71" s="899"/>
      <c r="F71" s="899"/>
      <c r="G71" s="899"/>
      <c r="H71" s="899"/>
      <c r="I71" s="899"/>
      <c r="J71" s="899"/>
      <c r="K71" s="899">
        <v>3520</v>
      </c>
      <c r="L71" s="314"/>
      <c r="M71" s="314"/>
      <c r="N71" s="314"/>
    </row>
    <row r="72" spans="1:14" ht="62.25" customHeight="1" x14ac:dyDescent="0.2">
      <c r="A72" s="581" t="s">
        <v>15</v>
      </c>
      <c r="B72" s="549" t="s">
        <v>168</v>
      </c>
      <c r="C72" s="836">
        <v>2</v>
      </c>
      <c r="D72" s="326">
        <v>5080</v>
      </c>
      <c r="E72" s="327">
        <v>7110</v>
      </c>
      <c r="F72" s="328">
        <v>2800</v>
      </c>
      <c r="G72" s="906">
        <v>4120</v>
      </c>
      <c r="H72" s="907">
        <v>2240</v>
      </c>
      <c r="I72" s="326">
        <v>4470</v>
      </c>
      <c r="J72" s="328">
        <v>2380</v>
      </c>
      <c r="K72" s="906">
        <v>4520</v>
      </c>
      <c r="L72" s="907">
        <v>2400</v>
      </c>
      <c r="M72" s="326">
        <v>4830</v>
      </c>
      <c r="N72" s="328">
        <v>2520</v>
      </c>
    </row>
    <row r="73" spans="1:14" ht="72" customHeight="1" x14ac:dyDescent="0.2">
      <c r="A73" s="326" t="s">
        <v>14</v>
      </c>
      <c r="B73" s="549" t="s">
        <v>169</v>
      </c>
      <c r="C73" s="836">
        <v>2</v>
      </c>
      <c r="D73" s="326">
        <v>5480</v>
      </c>
      <c r="E73" s="327">
        <v>7670</v>
      </c>
      <c r="F73" s="328">
        <v>3010</v>
      </c>
      <c r="G73" s="906">
        <v>4440</v>
      </c>
      <c r="H73" s="907">
        <v>2410</v>
      </c>
      <c r="I73" s="326">
        <v>4820</v>
      </c>
      <c r="J73" s="328">
        <v>2560</v>
      </c>
      <c r="K73" s="906">
        <v>4880</v>
      </c>
      <c r="L73" s="907">
        <v>2590</v>
      </c>
      <c r="M73" s="326">
        <v>5200</v>
      </c>
      <c r="N73" s="328">
        <v>2710</v>
      </c>
    </row>
    <row r="74" spans="1:14" ht="74.25" customHeight="1" x14ac:dyDescent="0.2">
      <c r="A74" s="581" t="s">
        <v>145</v>
      </c>
      <c r="B74" s="549" t="s">
        <v>170</v>
      </c>
      <c r="C74" s="836">
        <v>2</v>
      </c>
      <c r="D74" s="326">
        <v>5830</v>
      </c>
      <c r="E74" s="327">
        <v>8160</v>
      </c>
      <c r="F74" s="328">
        <v>3210</v>
      </c>
      <c r="G74" s="906">
        <v>4720</v>
      </c>
      <c r="H74" s="907">
        <v>2570</v>
      </c>
      <c r="I74" s="326">
        <v>5130</v>
      </c>
      <c r="J74" s="328">
        <v>2730</v>
      </c>
      <c r="K74" s="906">
        <v>5190</v>
      </c>
      <c r="L74" s="907">
        <v>2760</v>
      </c>
      <c r="M74" s="326">
        <v>5540</v>
      </c>
      <c r="N74" s="328">
        <v>2890</v>
      </c>
    </row>
    <row r="75" spans="1:14" ht="67.5" customHeight="1" thickBot="1" x14ac:dyDescent="0.25">
      <c r="A75" s="587" t="s">
        <v>146</v>
      </c>
      <c r="B75" s="596" t="s">
        <v>171</v>
      </c>
      <c r="C75" s="908">
        <v>2</v>
      </c>
      <c r="D75" s="329">
        <v>8030</v>
      </c>
      <c r="E75" s="597">
        <v>11240</v>
      </c>
      <c r="F75" s="909">
        <v>4410</v>
      </c>
      <c r="G75" s="910">
        <v>6500</v>
      </c>
      <c r="H75" s="911">
        <v>3530</v>
      </c>
      <c r="I75" s="329">
        <v>7060</v>
      </c>
      <c r="J75" s="909">
        <v>3750</v>
      </c>
      <c r="K75" s="910">
        <v>7140</v>
      </c>
      <c r="L75" s="911">
        <v>3800</v>
      </c>
      <c r="M75" s="329">
        <v>7620</v>
      </c>
      <c r="N75" s="909">
        <v>3970</v>
      </c>
    </row>
    <row r="76" spans="1:14" ht="34.9" customHeight="1" x14ac:dyDescent="0.25">
      <c r="A76" s="1869" t="s">
        <v>93</v>
      </c>
      <c r="B76" s="1870"/>
      <c r="C76" s="1870"/>
      <c r="D76" s="1870"/>
      <c r="E76" s="1870"/>
      <c r="F76" s="1870"/>
      <c r="G76" s="1870"/>
      <c r="H76" s="1870"/>
      <c r="I76" s="1870"/>
      <c r="J76" s="1870"/>
      <c r="K76" s="1870"/>
      <c r="L76" s="1870"/>
      <c r="M76" s="79"/>
      <c r="N76" s="79"/>
    </row>
    <row r="77" spans="1:14" ht="19.899999999999999" customHeight="1" x14ac:dyDescent="0.25">
      <c r="A77" s="16" t="s">
        <v>12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9.899999999999999" customHeight="1" x14ac:dyDescent="0.25">
      <c r="A78" s="1807" t="s">
        <v>81</v>
      </c>
      <c r="B78" s="1807"/>
      <c r="C78" s="1807"/>
      <c r="D78" s="1807"/>
      <c r="E78" s="1807"/>
      <c r="F78" s="1807"/>
      <c r="G78" s="1807"/>
      <c r="H78" s="1807"/>
      <c r="I78" s="1807"/>
      <c r="J78" s="1807"/>
      <c r="K78" s="1807"/>
      <c r="L78" s="1807"/>
      <c r="M78" s="27"/>
      <c r="N78" s="27"/>
    </row>
    <row r="79" spans="1:14" ht="17.45" customHeight="1" x14ac:dyDescent="0.25">
      <c r="A79" s="27" t="s">
        <v>36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20.45" customHeight="1" x14ac:dyDescent="0.25">
      <c r="A80" s="16" t="s">
        <v>10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9.149999999999999" customHeight="1" x14ac:dyDescent="0.25">
      <c r="A81" s="16" t="s">
        <v>11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8.600000000000001" customHeight="1" x14ac:dyDescent="0.25">
      <c r="A82" s="16" t="s">
        <v>49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21" customHeight="1" x14ac:dyDescent="0.25">
      <c r="A83" s="1808" t="s">
        <v>83</v>
      </c>
      <c r="B83" s="1807"/>
      <c r="C83" s="1807"/>
      <c r="D83" s="1807"/>
      <c r="E83" s="1807"/>
      <c r="F83" s="1807"/>
      <c r="G83" s="1807"/>
      <c r="H83" s="1807"/>
      <c r="I83" s="1807"/>
      <c r="J83" s="1807"/>
      <c r="K83" s="1807"/>
      <c r="L83" s="1807"/>
      <c r="M83" s="27"/>
      <c r="N83" s="27"/>
    </row>
    <row r="84" spans="1:14" ht="21" customHeight="1" x14ac:dyDescent="0.25">
      <c r="A84" s="1832" t="s">
        <v>201</v>
      </c>
      <c r="B84" s="1832"/>
      <c r="C84" s="1832"/>
      <c r="D84" s="1832"/>
      <c r="E84" s="1832"/>
      <c r="F84" s="1832"/>
      <c r="G84" s="1832"/>
      <c r="H84" s="1832"/>
      <c r="I84" s="1832"/>
      <c r="J84" s="1832"/>
      <c r="K84" s="1832"/>
      <c r="L84" s="1832"/>
      <c r="M84" s="1832"/>
      <c r="N84" s="1832"/>
    </row>
    <row r="85" spans="1:14" ht="20.25" customHeight="1" x14ac:dyDescent="0.2">
      <c r="A85" s="1880" t="s">
        <v>37</v>
      </c>
      <c r="B85" s="1880"/>
      <c r="C85" s="1880"/>
      <c r="D85" s="1880"/>
      <c r="E85" s="1880"/>
      <c r="F85" s="1880"/>
      <c r="G85" s="1880"/>
      <c r="H85" s="1880"/>
      <c r="I85" s="1880"/>
      <c r="J85" s="1880"/>
      <c r="K85" s="1880"/>
      <c r="L85" s="1880"/>
      <c r="M85" s="77"/>
      <c r="N85" s="77"/>
    </row>
    <row r="86" spans="1:14" ht="31.5" customHeight="1" x14ac:dyDescent="0.25">
      <c r="A86" s="17"/>
      <c r="B86" s="1855" t="s">
        <v>131</v>
      </c>
      <c r="C86" s="1855"/>
      <c r="D86" s="1855"/>
      <c r="E86" s="1855"/>
      <c r="F86" s="1855"/>
      <c r="G86" s="1855"/>
      <c r="H86" s="1855"/>
      <c r="I86" s="1855"/>
      <c r="J86" s="1855"/>
      <c r="K86" s="1855"/>
      <c r="L86" s="1855"/>
      <c r="M86" s="17"/>
      <c r="N86" s="17"/>
    </row>
    <row r="87" spans="1:14" ht="20.25" customHeight="1" x14ac:dyDescent="0.25">
      <c r="A87" s="17"/>
      <c r="B87" s="1855" t="s">
        <v>176</v>
      </c>
      <c r="C87" s="1855"/>
      <c r="D87" s="1855"/>
      <c r="E87" s="1855"/>
      <c r="F87" s="1855"/>
      <c r="G87" s="1855"/>
      <c r="H87" s="1855"/>
      <c r="I87" s="1855"/>
      <c r="J87" s="1855"/>
      <c r="K87" s="1855"/>
      <c r="L87" s="1855"/>
      <c r="M87" s="17"/>
      <c r="N87" s="17"/>
    </row>
    <row r="88" spans="1:14" ht="33" customHeight="1" x14ac:dyDescent="0.25">
      <c r="A88" s="17"/>
      <c r="B88" s="1855" t="s">
        <v>183</v>
      </c>
      <c r="C88" s="1855"/>
      <c r="D88" s="1855"/>
      <c r="E88" s="1855"/>
      <c r="F88" s="1855"/>
      <c r="G88" s="1855"/>
      <c r="H88" s="1855"/>
      <c r="I88" s="1855"/>
      <c r="J88" s="1855"/>
      <c r="K88" s="1855"/>
      <c r="L88" s="1855"/>
      <c r="M88" s="17"/>
      <c r="N88" s="17"/>
    </row>
    <row r="89" spans="1:14" ht="30.75" customHeight="1" x14ac:dyDescent="0.25">
      <c r="A89" s="17"/>
      <c r="B89" s="1855" t="s">
        <v>184</v>
      </c>
      <c r="C89" s="1855"/>
      <c r="D89" s="1855"/>
      <c r="E89" s="1855"/>
      <c r="F89" s="1855"/>
      <c r="G89" s="1855"/>
      <c r="H89" s="1855"/>
      <c r="I89" s="1855"/>
      <c r="J89" s="1855"/>
      <c r="K89" s="1855"/>
      <c r="L89" s="1855"/>
      <c r="M89" s="17"/>
      <c r="N89" s="17"/>
    </row>
    <row r="90" spans="1:14" ht="31.5" customHeight="1" x14ac:dyDescent="0.25">
      <c r="A90" s="17"/>
      <c r="B90" s="1855" t="s">
        <v>185</v>
      </c>
      <c r="C90" s="1855"/>
      <c r="D90" s="1855"/>
      <c r="E90" s="1855"/>
      <c r="F90" s="1855"/>
      <c r="G90" s="1855"/>
      <c r="H90" s="1855"/>
      <c r="I90" s="1855"/>
      <c r="J90" s="1855"/>
      <c r="K90" s="1855"/>
      <c r="L90" s="1855"/>
      <c r="M90" s="17"/>
      <c r="N90" s="17"/>
    </row>
    <row r="91" spans="1:14" ht="33" customHeight="1" x14ac:dyDescent="0.25">
      <c r="A91" s="17"/>
      <c r="B91" s="1855" t="s">
        <v>186</v>
      </c>
      <c r="C91" s="1855"/>
      <c r="D91" s="1855"/>
      <c r="E91" s="1855"/>
      <c r="F91" s="1855"/>
      <c r="G91" s="1855"/>
      <c r="H91" s="1855"/>
      <c r="I91" s="1855"/>
      <c r="J91" s="1855"/>
      <c r="K91" s="1855"/>
      <c r="L91" s="1855"/>
      <c r="M91" s="17"/>
      <c r="N91" s="17"/>
    </row>
    <row r="92" spans="1:14" ht="22.5" customHeight="1" x14ac:dyDescent="0.25">
      <c r="A92" s="1832" t="s">
        <v>2</v>
      </c>
      <c r="B92" s="1832"/>
      <c r="C92" s="1832"/>
      <c r="D92" s="1832"/>
      <c r="E92" s="1832"/>
      <c r="F92" s="1832"/>
      <c r="G92" s="1832"/>
      <c r="H92" s="1832"/>
      <c r="I92" s="1832"/>
      <c r="J92" s="1832"/>
      <c r="K92" s="1832"/>
      <c r="L92" s="1832"/>
      <c r="M92" s="73"/>
      <c r="N92" s="73"/>
    </row>
    <row r="93" spans="1:14" ht="30.75" customHeight="1" x14ac:dyDescent="0.25">
      <c r="A93" s="1841" t="s">
        <v>187</v>
      </c>
      <c r="B93" s="1841"/>
      <c r="C93" s="1841"/>
      <c r="D93" s="1841"/>
      <c r="E93" s="1841"/>
      <c r="F93" s="1841"/>
      <c r="G93" s="1841"/>
      <c r="H93" s="1841"/>
      <c r="I93" s="1841"/>
      <c r="J93" s="1841"/>
      <c r="K93" s="1841"/>
      <c r="L93" s="1841"/>
      <c r="M93" s="1841"/>
      <c r="N93" s="1841"/>
    </row>
    <row r="94" spans="1:14" ht="18" customHeight="1" x14ac:dyDescent="0.25">
      <c r="A94" s="1841" t="s">
        <v>178</v>
      </c>
      <c r="B94" s="1841"/>
      <c r="C94" s="1841"/>
      <c r="D94" s="1841"/>
      <c r="E94" s="1841"/>
      <c r="F94" s="1841"/>
      <c r="G94" s="1841"/>
      <c r="H94" s="1841"/>
      <c r="I94" s="1841"/>
      <c r="J94" s="1841"/>
      <c r="K94" s="1841"/>
      <c r="L94" s="1841"/>
      <c r="M94" s="1841"/>
      <c r="N94" s="1841"/>
    </row>
    <row r="95" spans="1:14" ht="61.9" customHeight="1" x14ac:dyDescent="0.25">
      <c r="A95" s="1841" t="s">
        <v>188</v>
      </c>
      <c r="B95" s="1841"/>
      <c r="C95" s="1841"/>
      <c r="D95" s="1841"/>
      <c r="E95" s="1841"/>
      <c r="F95" s="1841"/>
      <c r="G95" s="1841"/>
      <c r="H95" s="1841"/>
      <c r="I95" s="1841"/>
      <c r="J95" s="1841"/>
      <c r="K95" s="1841"/>
      <c r="L95" s="1841"/>
      <c r="M95" s="1841"/>
      <c r="N95" s="1841"/>
    </row>
    <row r="96" spans="1:14" ht="33.6" customHeight="1" x14ac:dyDescent="0.25">
      <c r="A96" s="1841" t="s">
        <v>50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1841"/>
      <c r="N96" s="1841"/>
    </row>
    <row r="97" spans="1:14" ht="48" customHeight="1" x14ac:dyDescent="0.25">
      <c r="A97" s="1841" t="s">
        <v>148</v>
      </c>
      <c r="B97" s="1841"/>
      <c r="C97" s="1841"/>
      <c r="D97" s="1841"/>
      <c r="E97" s="1841"/>
      <c r="F97" s="1841"/>
      <c r="G97" s="1841"/>
      <c r="H97" s="1841"/>
      <c r="I97" s="1841"/>
      <c r="J97" s="1841"/>
      <c r="K97" s="1841"/>
      <c r="L97" s="1841"/>
      <c r="M97" s="1841"/>
      <c r="N97" s="1841"/>
    </row>
    <row r="98" spans="1:14" ht="53.25" customHeight="1" x14ac:dyDescent="0.25">
      <c r="A98" s="1841" t="s">
        <v>196</v>
      </c>
      <c r="B98" s="1841"/>
      <c r="C98" s="1841"/>
      <c r="D98" s="1841"/>
      <c r="E98" s="1841"/>
      <c r="F98" s="1841"/>
      <c r="G98" s="1841"/>
      <c r="H98" s="1841"/>
      <c r="I98" s="1841"/>
      <c r="J98" s="1841"/>
      <c r="K98" s="1841"/>
      <c r="L98" s="1841"/>
      <c r="M98" s="1841"/>
      <c r="N98" s="1841"/>
    </row>
    <row r="99" spans="1:14" ht="35.450000000000003" customHeight="1" x14ac:dyDescent="0.25">
      <c r="A99" s="1841" t="s">
        <v>53</v>
      </c>
      <c r="B99" s="1841"/>
      <c r="C99" s="1841"/>
      <c r="D99" s="1841"/>
      <c r="E99" s="1841"/>
      <c r="F99" s="1841"/>
      <c r="G99" s="1841"/>
      <c r="H99" s="1841"/>
      <c r="I99" s="1841"/>
      <c r="J99" s="1841"/>
      <c r="K99" s="1841"/>
      <c r="L99" s="1841"/>
      <c r="M99" s="1841"/>
      <c r="N99" s="1841"/>
    </row>
    <row r="100" spans="1:14" ht="35.450000000000003" customHeight="1" x14ac:dyDescent="0.25">
      <c r="A100" s="1841" t="s">
        <v>96</v>
      </c>
      <c r="B100" s="1841"/>
      <c r="C100" s="1841"/>
      <c r="D100" s="1841"/>
      <c r="E100" s="1841"/>
      <c r="F100" s="1841"/>
      <c r="G100" s="1841"/>
      <c r="H100" s="1841"/>
      <c r="I100" s="1841"/>
      <c r="J100" s="1841"/>
      <c r="K100" s="1841"/>
      <c r="L100" s="1841"/>
      <c r="M100" s="1841"/>
      <c r="N100" s="1841"/>
    </row>
    <row r="101" spans="1:14" ht="22.15" customHeight="1" x14ac:dyDescent="0.25">
      <c r="A101" s="1841" t="s">
        <v>39</v>
      </c>
      <c r="B101" s="1841"/>
      <c r="C101" s="1841"/>
      <c r="D101" s="1841"/>
      <c r="E101" s="1841"/>
      <c r="F101" s="1841"/>
      <c r="G101" s="1841"/>
      <c r="H101" s="1841"/>
      <c r="I101" s="1841"/>
      <c r="J101" s="1841"/>
      <c r="K101" s="1841"/>
      <c r="L101" s="1841"/>
      <c r="M101" s="1841"/>
      <c r="N101" s="1841"/>
    </row>
    <row r="102" spans="1:14" ht="18.600000000000001" customHeight="1" x14ac:dyDescent="0.25">
      <c r="A102" s="1882" t="s">
        <v>18</v>
      </c>
      <c r="B102" s="1882"/>
      <c r="C102" s="1882"/>
      <c r="D102" s="1883"/>
      <c r="E102" s="1883"/>
      <c r="F102" s="1883"/>
      <c r="G102" s="1883"/>
      <c r="H102" s="1883"/>
      <c r="I102" s="1883"/>
      <c r="J102" s="1883"/>
      <c r="K102" s="1883"/>
      <c r="L102" s="1883"/>
      <c r="M102" s="56"/>
      <c r="N102" s="56"/>
    </row>
    <row r="103" spans="1:14" ht="18.600000000000001" customHeight="1" x14ac:dyDescent="0.25">
      <c r="A103" s="1883" t="s">
        <v>19</v>
      </c>
      <c r="B103" s="1883"/>
      <c r="C103" s="1883"/>
      <c r="D103" s="1883"/>
      <c r="E103" s="1883"/>
      <c r="F103" s="1883"/>
      <c r="G103" s="1883"/>
      <c r="H103" s="1883"/>
      <c r="I103" s="1883"/>
      <c r="J103" s="1883"/>
      <c r="K103" s="1883"/>
      <c r="L103" s="1883"/>
      <c r="M103" s="56"/>
      <c r="N103" s="56"/>
    </row>
    <row r="104" spans="1:14" ht="18.75" customHeight="1" x14ac:dyDescent="0.25">
      <c r="A104" s="1841" t="s">
        <v>97</v>
      </c>
      <c r="B104" s="1841"/>
      <c r="C104" s="1841"/>
      <c r="D104" s="1841"/>
      <c r="E104" s="1841"/>
      <c r="F104" s="1841"/>
      <c r="G104" s="1841"/>
      <c r="H104" s="1841"/>
      <c r="I104" s="1841"/>
      <c r="J104" s="1841"/>
      <c r="K104" s="1841"/>
      <c r="L104" s="1841"/>
      <c r="M104" s="39"/>
      <c r="N104" s="39"/>
    </row>
    <row r="105" spans="1:14" ht="18.75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86.25" customHeight="1" thickBot="1" x14ac:dyDescent="0.3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43.5" customHeight="1" thickBot="1" x14ac:dyDescent="0.25">
      <c r="A107" s="1791" t="s">
        <v>20</v>
      </c>
      <c r="B107" s="1792"/>
      <c r="C107" s="1790" t="s">
        <v>21</v>
      </c>
      <c r="D107" s="1790"/>
      <c r="E107" s="1790"/>
      <c r="F107" s="1790"/>
      <c r="G107" s="1790"/>
      <c r="H107" s="1792"/>
      <c r="I107" s="1847" t="s">
        <v>22</v>
      </c>
      <c r="J107" s="1788" t="s">
        <v>52</v>
      </c>
      <c r="K107" s="1789"/>
      <c r="L107" s="13"/>
      <c r="M107" s="13"/>
      <c r="N107" s="13"/>
    </row>
    <row r="108" spans="1:14" ht="60" customHeight="1" thickBot="1" x14ac:dyDescent="0.3">
      <c r="A108" s="1843"/>
      <c r="B108" s="1846"/>
      <c r="C108" s="1845"/>
      <c r="D108" s="1845"/>
      <c r="E108" s="1845"/>
      <c r="F108" s="1845"/>
      <c r="G108" s="1845"/>
      <c r="H108" s="1846"/>
      <c r="I108" s="1848"/>
      <c r="J108" s="1081" t="s">
        <v>27</v>
      </c>
      <c r="K108" s="1080" t="s">
        <v>26</v>
      </c>
      <c r="L108" s="39"/>
      <c r="M108" s="39"/>
      <c r="N108" s="39"/>
    </row>
    <row r="109" spans="1:14" ht="27" customHeight="1" thickBot="1" x14ac:dyDescent="0.35">
      <c r="A109" s="2025" t="s">
        <v>198</v>
      </c>
      <c r="B109" s="2026"/>
      <c r="C109" s="2026"/>
      <c r="D109" s="2026"/>
      <c r="E109" s="2026"/>
      <c r="F109" s="2026"/>
      <c r="G109" s="2026"/>
      <c r="H109" s="2026"/>
      <c r="I109" s="2026"/>
      <c r="J109" s="2026"/>
      <c r="K109" s="2027"/>
      <c r="L109" s="50"/>
      <c r="M109" s="50"/>
      <c r="N109" s="50"/>
    </row>
    <row r="110" spans="1:14" ht="38.25" customHeight="1" x14ac:dyDescent="0.25">
      <c r="A110" s="2028" t="s">
        <v>48</v>
      </c>
      <c r="B110" s="2029"/>
      <c r="C110" s="2030" t="s">
        <v>91</v>
      </c>
      <c r="D110" s="2031"/>
      <c r="E110" s="2031"/>
      <c r="F110" s="2031"/>
      <c r="G110" s="2031"/>
      <c r="H110" s="2032"/>
      <c r="I110" s="1088">
        <v>2</v>
      </c>
      <c r="J110" s="1082">
        <v>1530</v>
      </c>
      <c r="K110" s="1086"/>
      <c r="L110" s="51"/>
      <c r="M110" s="51"/>
      <c r="N110" s="51"/>
    </row>
    <row r="111" spans="1:14" ht="40.5" customHeight="1" x14ac:dyDescent="0.25">
      <c r="A111" s="2023" t="s">
        <v>44</v>
      </c>
      <c r="B111" s="2024"/>
      <c r="C111" s="2033" t="s">
        <v>74</v>
      </c>
      <c r="D111" s="1958"/>
      <c r="E111" s="1958"/>
      <c r="F111" s="1958"/>
      <c r="G111" s="1958"/>
      <c r="H111" s="1959"/>
      <c r="I111" s="1089">
        <v>2</v>
      </c>
      <c r="J111" s="1083">
        <v>1770</v>
      </c>
      <c r="K111" s="1084"/>
      <c r="L111" s="51"/>
      <c r="M111" s="51"/>
      <c r="N111" s="51"/>
    </row>
    <row r="112" spans="1:14" ht="45.75" customHeight="1" x14ac:dyDescent="0.25">
      <c r="A112" s="2023" t="s">
        <v>28</v>
      </c>
      <c r="B112" s="2024"/>
      <c r="C112" s="2033" t="s">
        <v>75</v>
      </c>
      <c r="D112" s="1958"/>
      <c r="E112" s="1958"/>
      <c r="F112" s="1958"/>
      <c r="G112" s="1958"/>
      <c r="H112" s="1959"/>
      <c r="I112" s="1089">
        <v>1</v>
      </c>
      <c r="J112" s="1084"/>
      <c r="K112" s="1083">
        <v>2120</v>
      </c>
      <c r="L112" s="51"/>
      <c r="M112" s="51"/>
      <c r="N112" s="51"/>
    </row>
    <row r="113" spans="1:14" ht="40.5" customHeight="1" x14ac:dyDescent="0.25">
      <c r="A113" s="2023" t="s">
        <v>29</v>
      </c>
      <c r="B113" s="2024"/>
      <c r="C113" s="2033" t="s">
        <v>74</v>
      </c>
      <c r="D113" s="1958"/>
      <c r="E113" s="1958"/>
      <c r="F113" s="1958"/>
      <c r="G113" s="1958"/>
      <c r="H113" s="1959"/>
      <c r="I113" s="1089">
        <v>1</v>
      </c>
      <c r="J113" s="1084"/>
      <c r="K113" s="1083">
        <v>2430</v>
      </c>
      <c r="L113" s="51"/>
      <c r="M113" s="51"/>
      <c r="N113" s="51"/>
    </row>
    <row r="114" spans="1:14" ht="33.75" customHeight="1" x14ac:dyDescent="0.25">
      <c r="A114" s="2023" t="s">
        <v>133</v>
      </c>
      <c r="B114" s="2024"/>
      <c r="C114" s="2033" t="s">
        <v>134</v>
      </c>
      <c r="D114" s="1958"/>
      <c r="E114" s="1958"/>
      <c r="F114" s="1958"/>
      <c r="G114" s="1958"/>
      <c r="H114" s="1959"/>
      <c r="I114" s="1089"/>
      <c r="J114" s="1084"/>
      <c r="K114" s="1083">
        <v>2820</v>
      </c>
      <c r="L114" s="51"/>
      <c r="M114" s="51"/>
      <c r="N114" s="51"/>
    </row>
    <row r="115" spans="1:14" ht="40.5" customHeight="1" thickBot="1" x14ac:dyDescent="0.3">
      <c r="A115" s="2035" t="s">
        <v>34</v>
      </c>
      <c r="B115" s="2036"/>
      <c r="C115" s="2034" t="s">
        <v>179</v>
      </c>
      <c r="D115" s="1953"/>
      <c r="E115" s="1953"/>
      <c r="F115" s="1953"/>
      <c r="G115" s="1953"/>
      <c r="H115" s="1954"/>
      <c r="I115" s="1090">
        <v>2</v>
      </c>
      <c r="J115" s="1085">
        <v>2360</v>
      </c>
      <c r="K115" s="1087"/>
      <c r="L115" s="53"/>
      <c r="M115" s="53"/>
      <c r="N115" s="53"/>
    </row>
    <row r="116" spans="1:14" ht="28.9" customHeight="1" x14ac:dyDescent="0.25">
      <c r="A116" s="1854" t="s">
        <v>2</v>
      </c>
      <c r="B116" s="1854"/>
      <c r="C116" s="1854"/>
      <c r="D116" s="1854"/>
      <c r="E116" s="1854"/>
      <c r="F116" s="1854"/>
      <c r="G116" s="1854"/>
      <c r="H116" s="1854"/>
      <c r="I116" s="1854"/>
      <c r="J116" s="1854"/>
      <c r="K116" s="1854"/>
      <c r="L116" s="1854"/>
      <c r="M116" s="74"/>
      <c r="N116" s="74"/>
    </row>
    <row r="117" spans="1:14" ht="20.45" customHeight="1" x14ac:dyDescent="0.25">
      <c r="A117" s="1855" t="s">
        <v>98</v>
      </c>
      <c r="B117" s="1855"/>
      <c r="C117" s="1855"/>
      <c r="D117" s="1855"/>
      <c r="E117" s="1855"/>
      <c r="F117" s="1855"/>
      <c r="G117" s="1855"/>
      <c r="H117" s="1855"/>
      <c r="I117" s="1855"/>
      <c r="J117" s="1855"/>
      <c r="K117" s="1855"/>
      <c r="L117" s="1855"/>
      <c r="M117" s="17"/>
      <c r="N117" s="17"/>
    </row>
    <row r="118" spans="1:14" ht="23.4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5"/>
      <c r="L118" s="15"/>
      <c r="M118" s="15"/>
      <c r="N118" s="15"/>
    </row>
    <row r="119" spans="1:14" ht="15.75" x14ac:dyDescent="0.25">
      <c r="A119" s="8"/>
      <c r="B119" s="8" t="s">
        <v>42</v>
      </c>
      <c r="C119" s="8"/>
      <c r="D119" s="7"/>
      <c r="E119" s="7"/>
      <c r="F119" s="7"/>
      <c r="G119" s="7"/>
      <c r="H119" s="7"/>
      <c r="I119" s="7"/>
      <c r="J119" s="7"/>
      <c r="K119" s="5"/>
      <c r="L119" s="5"/>
      <c r="M119" s="5"/>
      <c r="N119" s="5"/>
    </row>
    <row r="120" spans="1:14" ht="15.75" x14ac:dyDescent="0.25">
      <c r="A120" s="8"/>
      <c r="B120" s="8" t="s">
        <v>43</v>
      </c>
      <c r="C120" s="8"/>
      <c r="D120" s="7"/>
      <c r="E120" s="7"/>
      <c r="F120" s="7"/>
      <c r="G120" s="7"/>
      <c r="H120" s="7"/>
      <c r="I120" s="7"/>
      <c r="J120" s="7"/>
      <c r="K120" s="5"/>
      <c r="L120" s="5"/>
      <c r="M120" s="5"/>
      <c r="N120" s="5"/>
    </row>
    <row r="121" spans="1:14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</sheetData>
  <mergeCells count="77">
    <mergeCell ref="C114:H114"/>
    <mergeCell ref="C115:H115"/>
    <mergeCell ref="A115:B115"/>
    <mergeCell ref="A113:B113"/>
    <mergeCell ref="C111:H111"/>
    <mergeCell ref="C113:H113"/>
    <mergeCell ref="A117:L117"/>
    <mergeCell ref="A103:L103"/>
    <mergeCell ref="A99:N99"/>
    <mergeCell ref="A100:N100"/>
    <mergeCell ref="A102:L102"/>
    <mergeCell ref="A110:B110"/>
    <mergeCell ref="A111:B111"/>
    <mergeCell ref="A104:L104"/>
    <mergeCell ref="J107:K107"/>
    <mergeCell ref="I107:I108"/>
    <mergeCell ref="A107:B108"/>
    <mergeCell ref="A114:B114"/>
    <mergeCell ref="C107:H108"/>
    <mergeCell ref="C110:H110"/>
    <mergeCell ref="C112:H112"/>
    <mergeCell ref="A116:L116"/>
    <mergeCell ref="A98:N98"/>
    <mergeCell ref="A96:N96"/>
    <mergeCell ref="A112:B112"/>
    <mergeCell ref="A109:K109"/>
    <mergeCell ref="A84:N84"/>
    <mergeCell ref="A101:N101"/>
    <mergeCell ref="A92:L92"/>
    <mergeCell ref="B87:L87"/>
    <mergeCell ref="B86:L86"/>
    <mergeCell ref="A94:N94"/>
    <mergeCell ref="A95:N95"/>
    <mergeCell ref="A97:N97"/>
    <mergeCell ref="B91:L91"/>
    <mergeCell ref="A93:N93"/>
    <mergeCell ref="B90:L90"/>
    <mergeCell ref="A78:L78"/>
    <mergeCell ref="B89:L89"/>
    <mergeCell ref="B88:L88"/>
    <mergeCell ref="A85:L85"/>
    <mergeCell ref="I54:J54"/>
    <mergeCell ref="A56:N56"/>
    <mergeCell ref="A57:N57"/>
    <mergeCell ref="A83:L83"/>
    <mergeCell ref="B54:B55"/>
    <mergeCell ref="C54:C55"/>
    <mergeCell ref="D54:F54"/>
    <mergeCell ref="G54:H54"/>
    <mergeCell ref="K54:L54"/>
    <mergeCell ref="M54:N54"/>
    <mergeCell ref="A54:A55"/>
    <mergeCell ref="A67:L67"/>
    <mergeCell ref="A70:N70"/>
    <mergeCell ref="A76:L76"/>
    <mergeCell ref="A13:A14"/>
    <mergeCell ref="A27:N27"/>
    <mergeCell ref="A34:L34"/>
    <mergeCell ref="A39:L39"/>
    <mergeCell ref="A41:N41"/>
    <mergeCell ref="A40:N40"/>
    <mergeCell ref="A43:N43"/>
    <mergeCell ref="A42:N42"/>
    <mergeCell ref="M13:N13"/>
    <mergeCell ref="A15:N15"/>
    <mergeCell ref="A16:N16"/>
    <mergeCell ref="A17:N17"/>
    <mergeCell ref="A24:L24"/>
    <mergeCell ref="A9:L9"/>
    <mergeCell ref="A10:L10"/>
    <mergeCell ref="A11:L11"/>
    <mergeCell ref="D13:F13"/>
    <mergeCell ref="G13:H13"/>
    <mergeCell ref="I13:J13"/>
    <mergeCell ref="K13:L13"/>
    <mergeCell ref="C13:C14"/>
    <mergeCell ref="B13:B14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8"/>
  <sheetViews>
    <sheetView topLeftCell="A208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8.2851562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  <col min="15" max="15" width="11" customWidth="1"/>
    <col min="16" max="16" width="7.42578125" customWidth="1"/>
    <col min="17" max="17" width="7.7109375" customWidth="1"/>
    <col min="18" max="18" width="8.28515625" customWidth="1"/>
    <col min="19" max="19" width="8.42578125" customWidth="1"/>
    <col min="20" max="20" width="8.140625" customWidth="1"/>
    <col min="21" max="21" width="7.7109375" customWidth="1"/>
    <col min="22" max="22" width="7.85546875" customWidth="1"/>
    <col min="23" max="23" width="8.5703125" customWidth="1"/>
    <col min="24" max="25" width="10.85546875" customWidth="1"/>
    <col min="26" max="27" width="9.7109375" customWidth="1"/>
    <col min="28" max="28" width="10" customWidth="1"/>
    <col min="30" max="41" width="7.7109375" customWidth="1"/>
  </cols>
  <sheetData>
    <row r="1" spans="1:15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  <c r="O1" s="6"/>
    </row>
    <row r="2" spans="1:15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  <c r="O2" s="7"/>
    </row>
    <row r="3" spans="1:15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  <c r="O3" s="7"/>
    </row>
    <row r="4" spans="1:15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  <c r="O4" s="7"/>
    </row>
    <row r="5" spans="1:15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  <c r="O5" s="7"/>
    </row>
    <row r="6" spans="1:15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  <c r="O6" s="7"/>
    </row>
    <row r="7" spans="1:15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139</v>
      </c>
      <c r="O7" s="7"/>
    </row>
    <row r="8" spans="1:15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  <c r="O8" s="5"/>
    </row>
    <row r="9" spans="1:15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  <c r="O9" s="75"/>
    </row>
    <row r="10" spans="1:15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  <c r="O10" s="75"/>
    </row>
    <row r="11" spans="1:15" ht="18.75" x14ac:dyDescent="0.3">
      <c r="A11" s="1780" t="s">
        <v>199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  <c r="O11" s="76"/>
    </row>
    <row r="12" spans="1:15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44.25" customHeight="1" thickBot="1" x14ac:dyDescent="0.25">
      <c r="A13" s="40" t="s">
        <v>20</v>
      </c>
      <c r="B13" s="42" t="s">
        <v>21</v>
      </c>
      <c r="C13" s="521" t="s">
        <v>22</v>
      </c>
      <c r="D13" s="1877" t="s">
        <v>52</v>
      </c>
      <c r="E13" s="1788"/>
      <c r="F13" s="1876"/>
      <c r="G13" s="1793" t="s">
        <v>84</v>
      </c>
      <c r="H13" s="1842"/>
      <c r="I13" s="1793" t="s">
        <v>162</v>
      </c>
      <c r="J13" s="1842"/>
      <c r="K13" s="1793" t="s">
        <v>163</v>
      </c>
      <c r="L13" s="1792"/>
      <c r="M13" s="1793" t="s">
        <v>180</v>
      </c>
      <c r="N13" s="1792"/>
      <c r="O13" s="100"/>
    </row>
    <row r="14" spans="1:15" ht="101.25" customHeight="1" thickBot="1" x14ac:dyDescent="0.25">
      <c r="A14" s="41"/>
      <c r="B14" s="43"/>
      <c r="C14" s="44"/>
      <c r="D14" s="22" t="s">
        <v>27</v>
      </c>
      <c r="E14" s="23" t="s">
        <v>26</v>
      </c>
      <c r="F14" s="24" t="s">
        <v>181</v>
      </c>
      <c r="G14" s="22" t="s">
        <v>23</v>
      </c>
      <c r="H14" s="24" t="s">
        <v>164</v>
      </c>
      <c r="I14" s="22" t="s">
        <v>23</v>
      </c>
      <c r="J14" s="24" t="s">
        <v>164</v>
      </c>
      <c r="K14" s="22" t="s">
        <v>23</v>
      </c>
      <c r="L14" s="24" t="s">
        <v>164</v>
      </c>
      <c r="M14" s="22" t="s">
        <v>23</v>
      </c>
      <c r="N14" s="24" t="s">
        <v>164</v>
      </c>
      <c r="O14" s="49"/>
    </row>
    <row r="15" spans="1:15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96"/>
      <c r="O15" s="80"/>
    </row>
    <row r="16" spans="1:15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  <c r="O16" s="88"/>
    </row>
    <row r="17" spans="1:15" ht="14.25" customHeight="1" thickBot="1" x14ac:dyDescent="0.3">
      <c r="A17" s="1886" t="s">
        <v>30</v>
      </c>
      <c r="B17" s="1887"/>
      <c r="C17" s="1887"/>
      <c r="D17" s="1887"/>
      <c r="E17" s="1887"/>
      <c r="F17" s="1887"/>
      <c r="G17" s="1887"/>
      <c r="H17" s="1887"/>
      <c r="I17" s="1887"/>
      <c r="J17" s="1887"/>
      <c r="K17" s="1887"/>
      <c r="L17" s="1887"/>
      <c r="M17" s="1887"/>
      <c r="N17" s="1888"/>
      <c r="O17" s="101"/>
    </row>
    <row r="18" spans="1:15" ht="27" customHeight="1" x14ac:dyDescent="0.25">
      <c r="A18" s="81"/>
      <c r="B18" s="82"/>
      <c r="C18" s="82"/>
      <c r="D18" s="81"/>
      <c r="E18" s="82"/>
      <c r="F18" s="83"/>
      <c r="G18" s="82"/>
      <c r="H18" s="82"/>
      <c r="I18" s="81"/>
      <c r="J18" s="83"/>
      <c r="K18" s="82"/>
      <c r="L18" s="82"/>
      <c r="M18" s="607"/>
      <c r="N18" s="608"/>
      <c r="O18" s="101"/>
    </row>
    <row r="19" spans="1:15" ht="12.6" customHeight="1" x14ac:dyDescent="0.25">
      <c r="A19" s="175"/>
      <c r="B19" s="18"/>
      <c r="C19" s="221"/>
      <c r="D19" s="728">
        <v>3260</v>
      </c>
      <c r="E19" s="555">
        <v>4390</v>
      </c>
      <c r="F19" s="729">
        <v>2560</v>
      </c>
      <c r="G19" s="720">
        <v>2640</v>
      </c>
      <c r="H19" s="750">
        <v>2050</v>
      </c>
      <c r="I19" s="741">
        <v>2860</v>
      </c>
      <c r="J19" s="729">
        <v>2180</v>
      </c>
      <c r="K19" s="720">
        <v>2900</v>
      </c>
      <c r="L19" s="750">
        <v>2200</v>
      </c>
      <c r="M19" s="741">
        <v>3090</v>
      </c>
      <c r="N19" s="729">
        <v>2370</v>
      </c>
      <c r="O19" s="102"/>
    </row>
    <row r="20" spans="1:15" ht="14.45" customHeight="1" thickBot="1" x14ac:dyDescent="0.3">
      <c r="A20" s="351"/>
      <c r="B20" s="90"/>
      <c r="C20" s="635"/>
      <c r="D20" s="641">
        <f>D19-980+20</f>
        <v>2300</v>
      </c>
      <c r="E20" s="352">
        <f>D20*135%</f>
        <v>3105</v>
      </c>
      <c r="F20" s="642">
        <f>F19-980+20</f>
        <v>1600</v>
      </c>
      <c r="G20" s="628">
        <f t="shared" ref="G20:L20" si="0">G19-830+20</f>
        <v>1830</v>
      </c>
      <c r="H20" s="529">
        <f t="shared" si="0"/>
        <v>1240</v>
      </c>
      <c r="I20" s="613">
        <f t="shared" si="0"/>
        <v>2050</v>
      </c>
      <c r="J20" s="610">
        <f t="shared" si="0"/>
        <v>1370</v>
      </c>
      <c r="K20" s="628">
        <f t="shared" si="0"/>
        <v>2090</v>
      </c>
      <c r="L20" s="529">
        <f t="shared" si="0"/>
        <v>1390</v>
      </c>
      <c r="M20" s="1042">
        <f>M19-980+20</f>
        <v>2130</v>
      </c>
      <c r="N20" s="1043">
        <f>N19-980+20</f>
        <v>1410</v>
      </c>
      <c r="O20" s="102">
        <v>135</v>
      </c>
    </row>
    <row r="21" spans="1:15" ht="58.15" customHeight="1" thickBot="1" x14ac:dyDescent="0.3">
      <c r="A21" s="531" t="s">
        <v>78</v>
      </c>
      <c r="B21" s="535" t="s">
        <v>87</v>
      </c>
      <c r="C21" s="636">
        <v>2</v>
      </c>
      <c r="D21" s="634">
        <v>2300</v>
      </c>
      <c r="E21" s="533">
        <v>3110</v>
      </c>
      <c r="F21" s="643">
        <v>1600</v>
      </c>
      <c r="G21" s="629">
        <v>1830</v>
      </c>
      <c r="H21" s="543">
        <v>1240</v>
      </c>
      <c r="I21" s="634">
        <v>2050</v>
      </c>
      <c r="J21" s="536">
        <v>1370</v>
      </c>
      <c r="K21" s="629">
        <v>2090</v>
      </c>
      <c r="L21" s="534">
        <v>1390</v>
      </c>
      <c r="M21" s="611">
        <v>2130</v>
      </c>
      <c r="N21" s="1041">
        <v>1510</v>
      </c>
      <c r="O21" s="96"/>
    </row>
    <row r="22" spans="1:15" ht="12.6" customHeight="1" x14ac:dyDescent="0.25">
      <c r="A22" s="522"/>
      <c r="B22" s="20"/>
      <c r="C22" s="539"/>
      <c r="D22" s="736">
        <v>3460</v>
      </c>
      <c r="E22" s="564">
        <v>4680</v>
      </c>
      <c r="F22" s="737">
        <v>2560</v>
      </c>
      <c r="G22" s="565">
        <v>2810</v>
      </c>
      <c r="H22" s="754">
        <v>2050</v>
      </c>
      <c r="I22" s="736">
        <v>3050</v>
      </c>
      <c r="J22" s="737">
        <v>2180</v>
      </c>
      <c r="K22" s="565">
        <v>3080</v>
      </c>
      <c r="L22" s="754">
        <v>2200</v>
      </c>
      <c r="M22" s="768">
        <v>3270</v>
      </c>
      <c r="N22" s="769">
        <v>2370</v>
      </c>
      <c r="O22" s="96"/>
    </row>
    <row r="23" spans="1:15" ht="15" customHeight="1" thickBot="1" x14ac:dyDescent="0.3">
      <c r="A23" s="523"/>
      <c r="B23" s="90"/>
      <c r="C23" s="635"/>
      <c r="D23" s="641">
        <f>D22-980+20</f>
        <v>2500</v>
      </c>
      <c r="E23" s="352">
        <f>D23*135%</f>
        <v>3375</v>
      </c>
      <c r="F23" s="642">
        <f>F22-980+20</f>
        <v>1600</v>
      </c>
      <c r="G23" s="628">
        <f t="shared" ref="G23:L23" si="1">G22-830+20</f>
        <v>2000</v>
      </c>
      <c r="H23" s="529">
        <f t="shared" si="1"/>
        <v>1240</v>
      </c>
      <c r="I23" s="613">
        <f t="shared" si="1"/>
        <v>2240</v>
      </c>
      <c r="J23" s="610">
        <f t="shared" si="1"/>
        <v>1370</v>
      </c>
      <c r="K23" s="628">
        <f t="shared" si="1"/>
        <v>2270</v>
      </c>
      <c r="L23" s="529">
        <f t="shared" si="1"/>
        <v>1390</v>
      </c>
      <c r="M23" s="609">
        <f>M22-980+20</f>
        <v>2310</v>
      </c>
      <c r="N23" s="610">
        <f>N22-980+20</f>
        <v>1410</v>
      </c>
      <c r="O23" s="96">
        <v>135</v>
      </c>
    </row>
    <row r="24" spans="1:15" ht="55.9" customHeight="1" thickBot="1" x14ac:dyDescent="0.3">
      <c r="A24" s="531" t="s">
        <v>44</v>
      </c>
      <c r="B24" s="532" t="s">
        <v>88</v>
      </c>
      <c r="C24" s="636">
        <v>2</v>
      </c>
      <c r="D24" s="634">
        <v>2500</v>
      </c>
      <c r="E24" s="533">
        <v>3380</v>
      </c>
      <c r="F24" s="643">
        <v>1600</v>
      </c>
      <c r="G24" s="629">
        <v>2000</v>
      </c>
      <c r="H24" s="543">
        <v>1240</v>
      </c>
      <c r="I24" s="634">
        <v>2240</v>
      </c>
      <c r="J24" s="536">
        <v>1370</v>
      </c>
      <c r="K24" s="629">
        <v>2270</v>
      </c>
      <c r="L24" s="534">
        <v>1390</v>
      </c>
      <c r="M24" s="611">
        <v>2310</v>
      </c>
      <c r="N24" s="1041">
        <v>1510</v>
      </c>
      <c r="O24" s="96"/>
    </row>
    <row r="25" spans="1:15" ht="12.6" customHeight="1" x14ac:dyDescent="0.25">
      <c r="A25" s="522"/>
      <c r="B25" s="20"/>
      <c r="C25" s="539"/>
      <c r="D25" s="644"/>
      <c r="E25" s="1049">
        <v>3760</v>
      </c>
      <c r="F25" s="1050">
        <v>2560</v>
      </c>
      <c r="G25" s="1051"/>
      <c r="H25" s="1052">
        <v>2050</v>
      </c>
      <c r="I25" s="1053"/>
      <c r="J25" s="1050">
        <v>2180</v>
      </c>
      <c r="K25" s="1051"/>
      <c r="L25" s="1052">
        <v>2200</v>
      </c>
      <c r="M25" s="1053"/>
      <c r="N25" s="1050">
        <v>2370</v>
      </c>
      <c r="O25" s="96"/>
    </row>
    <row r="26" spans="1:15" ht="12.6" customHeight="1" thickBot="1" x14ac:dyDescent="0.3">
      <c r="A26" s="523"/>
      <c r="B26" s="90"/>
      <c r="C26" s="635"/>
      <c r="D26" s="641"/>
      <c r="E26" s="352">
        <f>E25-980+20</f>
        <v>2800</v>
      </c>
      <c r="F26" s="642">
        <f>F25-980+20</f>
        <v>1600</v>
      </c>
      <c r="G26" s="628"/>
      <c r="H26" s="529">
        <f>H25-830+20</f>
        <v>1240</v>
      </c>
      <c r="I26" s="613"/>
      <c r="J26" s="610">
        <f>J25-830+20</f>
        <v>1370</v>
      </c>
      <c r="K26" s="628"/>
      <c r="L26" s="529">
        <f>L25-830+20</f>
        <v>1390</v>
      </c>
      <c r="M26" s="616"/>
      <c r="N26" s="610">
        <f>N25-980+20</f>
        <v>1410</v>
      </c>
      <c r="O26" s="96"/>
    </row>
    <row r="27" spans="1:15" ht="56.45" customHeight="1" thickBot="1" x14ac:dyDescent="0.3">
      <c r="A27" s="531" t="s">
        <v>28</v>
      </c>
      <c r="B27" s="532" t="s">
        <v>59</v>
      </c>
      <c r="C27" s="636">
        <v>1</v>
      </c>
      <c r="D27" s="634"/>
      <c r="E27" s="533">
        <v>2800</v>
      </c>
      <c r="F27" s="643">
        <v>1600</v>
      </c>
      <c r="G27" s="629"/>
      <c r="H27" s="543">
        <v>1240</v>
      </c>
      <c r="I27" s="634"/>
      <c r="J27" s="536">
        <v>1370</v>
      </c>
      <c r="K27" s="629"/>
      <c r="L27" s="534">
        <v>1390</v>
      </c>
      <c r="M27" s="617"/>
      <c r="N27" s="1041">
        <v>1510</v>
      </c>
      <c r="O27" s="96"/>
    </row>
    <row r="28" spans="1:15" ht="15" customHeight="1" x14ac:dyDescent="0.25">
      <c r="A28" s="522"/>
      <c r="B28" s="20"/>
      <c r="C28" s="539"/>
      <c r="D28" s="646"/>
      <c r="E28" s="1049">
        <v>4020</v>
      </c>
      <c r="F28" s="1050">
        <v>2560</v>
      </c>
      <c r="G28" s="1051"/>
      <c r="H28" s="1052">
        <v>2050</v>
      </c>
      <c r="I28" s="1053"/>
      <c r="J28" s="1050">
        <v>2180</v>
      </c>
      <c r="K28" s="1051"/>
      <c r="L28" s="1052">
        <v>2200</v>
      </c>
      <c r="M28" s="1053"/>
      <c r="N28" s="1050">
        <v>2370</v>
      </c>
      <c r="O28" s="96"/>
    </row>
    <row r="29" spans="1:15" ht="15" customHeight="1" thickBot="1" x14ac:dyDescent="0.3">
      <c r="A29" s="523"/>
      <c r="B29" s="90"/>
      <c r="C29" s="635"/>
      <c r="D29" s="641"/>
      <c r="E29" s="352">
        <f>E28-980+20</f>
        <v>3060</v>
      </c>
      <c r="F29" s="642">
        <f>F28-980+20</f>
        <v>1600</v>
      </c>
      <c r="G29" s="637"/>
      <c r="H29" s="529">
        <f>H28-830+20</f>
        <v>1240</v>
      </c>
      <c r="I29" s="195"/>
      <c r="J29" s="610">
        <f>J28-830+20</f>
        <v>1370</v>
      </c>
      <c r="K29" s="628"/>
      <c r="L29" s="529">
        <f>L28-830+20</f>
        <v>1390</v>
      </c>
      <c r="M29" s="616"/>
      <c r="N29" s="610">
        <f>N28-980+20</f>
        <v>1410</v>
      </c>
      <c r="O29" s="96"/>
    </row>
    <row r="30" spans="1:15" ht="44.45" customHeight="1" thickBot="1" x14ac:dyDescent="0.3">
      <c r="A30" s="531" t="s">
        <v>29</v>
      </c>
      <c r="B30" s="532" t="s">
        <v>60</v>
      </c>
      <c r="C30" s="636">
        <v>1</v>
      </c>
      <c r="D30" s="648"/>
      <c r="E30" s="533">
        <v>3060</v>
      </c>
      <c r="F30" s="643">
        <v>1600</v>
      </c>
      <c r="G30" s="629"/>
      <c r="H30" s="543">
        <v>1240</v>
      </c>
      <c r="I30" s="634"/>
      <c r="J30" s="536">
        <v>1370</v>
      </c>
      <c r="K30" s="629"/>
      <c r="L30" s="534">
        <v>1390</v>
      </c>
      <c r="M30" s="617"/>
      <c r="N30" s="1041">
        <v>1510</v>
      </c>
      <c r="O30" s="96"/>
    </row>
    <row r="31" spans="1:15" ht="13.9" customHeight="1" x14ac:dyDescent="0.25">
      <c r="A31" s="522"/>
      <c r="B31" s="20"/>
      <c r="C31" s="539"/>
      <c r="D31" s="649"/>
      <c r="E31" s="1049">
        <v>4350</v>
      </c>
      <c r="F31" s="1050">
        <v>2560</v>
      </c>
      <c r="G31" s="1051"/>
      <c r="H31" s="1052">
        <v>2050</v>
      </c>
      <c r="I31" s="1053"/>
      <c r="J31" s="1050">
        <v>2180</v>
      </c>
      <c r="K31" s="1051"/>
      <c r="L31" s="1052">
        <v>2200</v>
      </c>
      <c r="M31" s="1053"/>
      <c r="N31" s="1050">
        <v>2370</v>
      </c>
      <c r="O31" s="96"/>
    </row>
    <row r="32" spans="1:15" ht="13.9" customHeight="1" thickBot="1" x14ac:dyDescent="0.3">
      <c r="A32" s="523"/>
      <c r="B32" s="90"/>
      <c r="C32" s="635"/>
      <c r="D32" s="189"/>
      <c r="E32" s="352">
        <f>E31-980+20</f>
        <v>3390</v>
      </c>
      <c r="F32" s="642">
        <f>F31-980+20</f>
        <v>1600</v>
      </c>
      <c r="G32" s="638"/>
      <c r="H32" s="529">
        <f>H31-830+20</f>
        <v>1240</v>
      </c>
      <c r="I32" s="195"/>
      <c r="J32" s="610">
        <f>J31-830+20</f>
        <v>1370</v>
      </c>
      <c r="K32" s="628"/>
      <c r="L32" s="529">
        <f>L31-830+20</f>
        <v>1390</v>
      </c>
      <c r="M32" s="616"/>
      <c r="N32" s="610">
        <f>N31-980+20</f>
        <v>1410</v>
      </c>
      <c r="O32" s="96"/>
    </row>
    <row r="33" spans="1:19" ht="63.75" customHeight="1" thickBot="1" x14ac:dyDescent="0.3">
      <c r="A33" s="540" t="s">
        <v>133</v>
      </c>
      <c r="B33" s="546" t="s">
        <v>134</v>
      </c>
      <c r="C33" s="534">
        <v>1</v>
      </c>
      <c r="D33" s="650"/>
      <c r="E33" s="544">
        <v>3390</v>
      </c>
      <c r="F33" s="643">
        <v>1600</v>
      </c>
      <c r="G33" s="639"/>
      <c r="H33" s="543">
        <v>1240</v>
      </c>
      <c r="I33" s="634"/>
      <c r="J33" s="536">
        <v>1370</v>
      </c>
      <c r="K33" s="629"/>
      <c r="L33" s="534">
        <v>1390</v>
      </c>
      <c r="M33" s="617"/>
      <c r="N33" s="1041">
        <v>1510</v>
      </c>
      <c r="O33" s="96"/>
    </row>
    <row r="34" spans="1:19" ht="15" customHeight="1" x14ac:dyDescent="0.25">
      <c r="A34" s="522"/>
      <c r="B34" s="20"/>
      <c r="C34" s="539"/>
      <c r="D34" s="649"/>
      <c r="E34" s="555">
        <v>3460</v>
      </c>
      <c r="F34" s="621"/>
      <c r="G34" s="633"/>
      <c r="H34" s="606"/>
      <c r="I34" s="620"/>
      <c r="J34" s="621"/>
      <c r="K34" s="633"/>
      <c r="L34" s="606"/>
      <c r="M34" s="620"/>
      <c r="N34" s="621"/>
      <c r="O34" s="96"/>
    </row>
    <row r="35" spans="1:19" ht="14.45" customHeight="1" thickBot="1" x14ac:dyDescent="0.3">
      <c r="A35" s="523"/>
      <c r="B35" s="90"/>
      <c r="C35" s="635"/>
      <c r="D35" s="193"/>
      <c r="E35" s="352">
        <f>E34-980+20</f>
        <v>2500</v>
      </c>
      <c r="F35" s="642"/>
      <c r="G35" s="628"/>
      <c r="H35" s="529"/>
      <c r="I35" s="613"/>
      <c r="J35" s="610"/>
      <c r="K35" s="628"/>
      <c r="L35" s="529"/>
      <c r="M35" s="613"/>
      <c r="N35" s="610"/>
      <c r="O35" s="96"/>
    </row>
    <row r="36" spans="1:19" ht="93.75" customHeight="1" thickBot="1" x14ac:dyDescent="0.3">
      <c r="A36" s="531" t="s">
        <v>32</v>
      </c>
      <c r="B36" s="546" t="s">
        <v>61</v>
      </c>
      <c r="C36" s="543">
        <v>1</v>
      </c>
      <c r="D36" s="634"/>
      <c r="E36" s="533">
        <v>2500</v>
      </c>
      <c r="F36" s="643"/>
      <c r="G36" s="629"/>
      <c r="H36" s="543"/>
      <c r="I36" s="634"/>
      <c r="J36" s="536"/>
      <c r="K36" s="629"/>
      <c r="L36" s="534"/>
      <c r="M36" s="611"/>
      <c r="N36" s="536"/>
      <c r="O36" s="96"/>
    </row>
    <row r="37" spans="1:19" ht="21" customHeight="1" thickBot="1" x14ac:dyDescent="0.3">
      <c r="A37" s="1889" t="s">
        <v>54</v>
      </c>
      <c r="B37" s="1890"/>
      <c r="C37" s="1890"/>
      <c r="D37" s="1890"/>
      <c r="E37" s="1890"/>
      <c r="F37" s="1890"/>
      <c r="G37" s="1890"/>
      <c r="H37" s="1890"/>
      <c r="I37" s="1890"/>
      <c r="J37" s="1890"/>
      <c r="K37" s="1890"/>
      <c r="L37" s="1891"/>
      <c r="M37" s="696"/>
      <c r="N37" s="697"/>
      <c r="O37" s="4"/>
    </row>
    <row r="38" spans="1:19" ht="12" customHeight="1" x14ac:dyDescent="0.25">
      <c r="A38" s="698"/>
      <c r="B38" s="437"/>
      <c r="C38" s="699"/>
      <c r="D38" s="793">
        <v>3960</v>
      </c>
      <c r="E38" s="572">
        <v>5540</v>
      </c>
      <c r="F38" s="729">
        <v>2560</v>
      </c>
      <c r="G38" s="720">
        <v>3210</v>
      </c>
      <c r="H38" s="750">
        <v>2050</v>
      </c>
      <c r="I38" s="741">
        <v>3480</v>
      </c>
      <c r="J38" s="729">
        <v>2180</v>
      </c>
      <c r="K38" s="720">
        <v>3520</v>
      </c>
      <c r="L38" s="750">
        <v>2200</v>
      </c>
      <c r="M38" s="741">
        <v>3760</v>
      </c>
      <c r="N38" s="729">
        <v>2370</v>
      </c>
      <c r="O38" s="4"/>
    </row>
    <row r="39" spans="1:19" ht="15" customHeight="1" x14ac:dyDescent="0.25">
      <c r="A39" s="703"/>
      <c r="B39" s="169"/>
      <c r="C39" s="668"/>
      <c r="D39" s="684">
        <f>(D38-980+20)</f>
        <v>3000</v>
      </c>
      <c r="E39" s="395">
        <f>D39*140%</f>
        <v>4200</v>
      </c>
      <c r="F39" s="685">
        <f>F38-980+20</f>
        <v>1600</v>
      </c>
      <c r="G39" s="628">
        <f t="shared" ref="G39:L39" si="2">G38-830+20</f>
        <v>2400</v>
      </c>
      <c r="H39" s="529">
        <f t="shared" si="2"/>
        <v>1240</v>
      </c>
      <c r="I39" s="613">
        <f t="shared" si="2"/>
        <v>2670</v>
      </c>
      <c r="J39" s="610">
        <f t="shared" si="2"/>
        <v>1370</v>
      </c>
      <c r="K39" s="628">
        <f t="shared" si="2"/>
        <v>2710</v>
      </c>
      <c r="L39" s="529">
        <f t="shared" si="2"/>
        <v>1390</v>
      </c>
      <c r="M39" s="609">
        <f>M38-980+20</f>
        <v>2800</v>
      </c>
      <c r="N39" s="610">
        <f>N38-980+20</f>
        <v>1410</v>
      </c>
      <c r="O39" s="96">
        <v>140</v>
      </c>
    </row>
    <row r="40" spans="1:19" ht="16.149999999999999" customHeight="1" thickBot="1" x14ac:dyDescent="0.3">
      <c r="A40" s="704"/>
      <c r="B40" s="392"/>
      <c r="C40" s="669"/>
      <c r="D40" s="661">
        <v>3000</v>
      </c>
      <c r="E40" s="396">
        <v>4200</v>
      </c>
      <c r="F40" s="686">
        <v>1600</v>
      </c>
      <c r="G40" s="679">
        <v>2400</v>
      </c>
      <c r="H40" s="651">
        <v>1240</v>
      </c>
      <c r="I40" s="661">
        <v>2670</v>
      </c>
      <c r="J40" s="662">
        <v>1370</v>
      </c>
      <c r="K40" s="654">
        <v>2710</v>
      </c>
      <c r="L40" s="397">
        <v>1390</v>
      </c>
      <c r="M40" s="616">
        <v>2800</v>
      </c>
      <c r="N40" s="622">
        <v>1510</v>
      </c>
      <c r="O40" s="96"/>
    </row>
    <row r="41" spans="1:19" ht="66.599999999999994" customHeight="1" thickBot="1" x14ac:dyDescent="0.3">
      <c r="A41" s="531" t="s">
        <v>79</v>
      </c>
      <c r="B41" s="532" t="s">
        <v>166</v>
      </c>
      <c r="C41" s="670">
        <v>2</v>
      </c>
      <c r="D41" s="663">
        <v>3000</v>
      </c>
      <c r="E41" s="542">
        <v>4200</v>
      </c>
      <c r="F41" s="643">
        <v>1600</v>
      </c>
      <c r="G41" s="629">
        <v>2400</v>
      </c>
      <c r="H41" s="543">
        <v>1240</v>
      </c>
      <c r="I41" s="663">
        <v>2670</v>
      </c>
      <c r="J41" s="536">
        <v>1370</v>
      </c>
      <c r="K41" s="655">
        <v>2710</v>
      </c>
      <c r="L41" s="534">
        <v>1390</v>
      </c>
      <c r="M41" s="611">
        <v>2800</v>
      </c>
      <c r="N41" s="1041">
        <v>1510</v>
      </c>
      <c r="O41" s="103"/>
    </row>
    <row r="42" spans="1:19" ht="16.149999999999999" customHeight="1" x14ac:dyDescent="0.25">
      <c r="A42" s="705"/>
      <c r="B42" s="20"/>
      <c r="C42" s="671"/>
      <c r="D42" s="728">
        <v>4150</v>
      </c>
      <c r="E42" s="555">
        <v>5810</v>
      </c>
      <c r="F42" s="729">
        <v>2560</v>
      </c>
      <c r="G42" s="720">
        <v>3360</v>
      </c>
      <c r="H42" s="750">
        <v>2050</v>
      </c>
      <c r="I42" s="741">
        <v>3650</v>
      </c>
      <c r="J42" s="729">
        <v>2180</v>
      </c>
      <c r="K42" s="720">
        <v>3690</v>
      </c>
      <c r="L42" s="750">
        <v>2200</v>
      </c>
      <c r="M42" s="741">
        <v>3940</v>
      </c>
      <c r="N42" s="729">
        <v>2370</v>
      </c>
      <c r="O42" s="103"/>
    </row>
    <row r="43" spans="1:19" ht="13.9" customHeight="1" x14ac:dyDescent="0.25">
      <c r="A43" s="706"/>
      <c r="B43" s="18"/>
      <c r="C43" s="672"/>
      <c r="D43" s="687">
        <f>(D42-980+20)</f>
        <v>3190</v>
      </c>
      <c r="E43" s="398">
        <f>D43*140%</f>
        <v>4466</v>
      </c>
      <c r="F43" s="685">
        <f>F42-980+20</f>
        <v>1600</v>
      </c>
      <c r="G43" s="628">
        <f t="shared" ref="G43:L43" si="3">G42-830+20</f>
        <v>2550</v>
      </c>
      <c r="H43" s="529">
        <f t="shared" si="3"/>
        <v>1240</v>
      </c>
      <c r="I43" s="613">
        <f t="shared" si="3"/>
        <v>2840</v>
      </c>
      <c r="J43" s="610">
        <f t="shared" si="3"/>
        <v>1370</v>
      </c>
      <c r="K43" s="628">
        <f t="shared" si="3"/>
        <v>2880</v>
      </c>
      <c r="L43" s="529">
        <f t="shared" si="3"/>
        <v>1390</v>
      </c>
      <c r="M43" s="609">
        <f>M42-980+20</f>
        <v>2980</v>
      </c>
      <c r="N43" s="610">
        <f>N42-980+20</f>
        <v>1410</v>
      </c>
      <c r="O43" s="96">
        <v>140</v>
      </c>
    </row>
    <row r="44" spans="1:19" ht="13.9" customHeight="1" thickBot="1" x14ac:dyDescent="0.3">
      <c r="A44" s="707"/>
      <c r="B44" s="121"/>
      <c r="C44" s="673"/>
      <c r="D44" s="688">
        <v>3190</v>
      </c>
      <c r="E44" s="396">
        <v>4470</v>
      </c>
      <c r="F44" s="686">
        <v>1600</v>
      </c>
      <c r="G44" s="679">
        <v>2550</v>
      </c>
      <c r="H44" s="651">
        <v>1240</v>
      </c>
      <c r="I44" s="661">
        <v>2840</v>
      </c>
      <c r="J44" s="662">
        <v>1370</v>
      </c>
      <c r="K44" s="654">
        <v>2880</v>
      </c>
      <c r="L44" s="397">
        <v>1390</v>
      </c>
      <c r="M44" s="616">
        <v>2980</v>
      </c>
      <c r="N44" s="622">
        <v>1510</v>
      </c>
      <c r="O44" s="96"/>
    </row>
    <row r="45" spans="1:19" ht="64.150000000000006" customHeight="1" thickBot="1" x14ac:dyDescent="0.25">
      <c r="A45" s="531" t="s">
        <v>137</v>
      </c>
      <c r="B45" s="546" t="s">
        <v>172</v>
      </c>
      <c r="C45" s="674">
        <v>2</v>
      </c>
      <c r="D45" s="663">
        <v>3190</v>
      </c>
      <c r="E45" s="542">
        <v>4470</v>
      </c>
      <c r="F45" s="643">
        <v>1600</v>
      </c>
      <c r="G45" s="629">
        <v>2550</v>
      </c>
      <c r="H45" s="543">
        <v>1240</v>
      </c>
      <c r="I45" s="663">
        <v>2840</v>
      </c>
      <c r="J45" s="536">
        <v>1370</v>
      </c>
      <c r="K45" s="655">
        <v>2880</v>
      </c>
      <c r="L45" s="534">
        <v>1390</v>
      </c>
      <c r="M45" s="611">
        <v>2980</v>
      </c>
      <c r="N45" s="1041">
        <v>1510</v>
      </c>
      <c r="O45" s="2020" t="s">
        <v>144</v>
      </c>
      <c r="P45" s="2020"/>
      <c r="Q45" s="45"/>
      <c r="R45" s="45"/>
      <c r="S45" s="45"/>
    </row>
    <row r="46" spans="1:19" ht="36" customHeight="1" x14ac:dyDescent="0.25">
      <c r="A46" s="1892" t="s">
        <v>80</v>
      </c>
      <c r="B46" s="1893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  <c r="O46" s="13"/>
    </row>
    <row r="47" spans="1:19" ht="15.6" customHeight="1" x14ac:dyDescent="0.25">
      <c r="A47" s="179"/>
      <c r="B47" s="20"/>
      <c r="C47" s="539"/>
      <c r="D47" s="728">
        <v>5080</v>
      </c>
      <c r="E47" s="555">
        <v>7120</v>
      </c>
      <c r="F47" s="820">
        <v>2800</v>
      </c>
      <c r="G47" s="848">
        <v>4120</v>
      </c>
      <c r="H47" s="849">
        <v>2240</v>
      </c>
      <c r="I47" s="850">
        <v>4470</v>
      </c>
      <c r="J47" s="851">
        <v>2380</v>
      </c>
      <c r="K47" s="848">
        <v>4520</v>
      </c>
      <c r="L47" s="849">
        <v>2400</v>
      </c>
      <c r="M47" s="850">
        <v>4830</v>
      </c>
      <c r="N47" s="851">
        <v>2520</v>
      </c>
      <c r="O47" s="96"/>
    </row>
    <row r="48" spans="1:19" ht="14.45" customHeight="1" x14ac:dyDescent="0.25">
      <c r="A48" s="62"/>
      <c r="B48" s="18"/>
      <c r="C48" s="221"/>
      <c r="D48" s="188">
        <f>(D47-980+20)</f>
        <v>4120</v>
      </c>
      <c r="E48" s="391">
        <f>D48*140%</f>
        <v>5768</v>
      </c>
      <c r="F48" s="689">
        <f>D48*55%</f>
        <v>2266</v>
      </c>
      <c r="G48" s="529">
        <f t="shared" ref="G48:L48" si="4">G47-830+20</f>
        <v>3310</v>
      </c>
      <c r="H48" s="529">
        <f t="shared" si="4"/>
        <v>1430</v>
      </c>
      <c r="I48" s="529">
        <f t="shared" si="4"/>
        <v>3660</v>
      </c>
      <c r="J48" s="529">
        <f t="shared" si="4"/>
        <v>1570</v>
      </c>
      <c r="K48" s="529">
        <f t="shared" si="4"/>
        <v>3710</v>
      </c>
      <c r="L48" s="529">
        <f t="shared" si="4"/>
        <v>1590</v>
      </c>
      <c r="M48" s="609">
        <f>M47-980+20</f>
        <v>3870</v>
      </c>
      <c r="N48" s="610">
        <f>N47-980+20</f>
        <v>1560</v>
      </c>
      <c r="O48" s="96">
        <v>140</v>
      </c>
      <c r="P48">
        <v>55</v>
      </c>
    </row>
    <row r="49" spans="1:16" ht="18.75" customHeight="1" thickBot="1" x14ac:dyDescent="0.3">
      <c r="A49" s="708"/>
      <c r="B49" s="121"/>
      <c r="C49" s="675"/>
      <c r="D49" s="664">
        <v>4120</v>
      </c>
      <c r="E49" s="393">
        <v>5770</v>
      </c>
      <c r="F49" s="690">
        <v>2270</v>
      </c>
      <c r="G49" s="680">
        <v>3310</v>
      </c>
      <c r="H49" s="652">
        <v>1430</v>
      </c>
      <c r="I49" s="664">
        <v>3660</v>
      </c>
      <c r="J49" s="665">
        <v>1570</v>
      </c>
      <c r="K49" s="656">
        <v>3710</v>
      </c>
      <c r="L49" s="394">
        <v>1590</v>
      </c>
      <c r="M49" s="623">
        <v>3870</v>
      </c>
      <c r="N49" s="624">
        <v>1560</v>
      </c>
      <c r="O49" s="96"/>
    </row>
    <row r="50" spans="1:16" ht="67.5" customHeight="1" thickBot="1" x14ac:dyDescent="0.3">
      <c r="A50" s="547" t="s">
        <v>24</v>
      </c>
      <c r="B50" s="546" t="s">
        <v>173</v>
      </c>
      <c r="C50" s="541">
        <v>2</v>
      </c>
      <c r="D50" s="634">
        <v>4120</v>
      </c>
      <c r="E50" s="533">
        <v>5770</v>
      </c>
      <c r="F50" s="643">
        <v>2270</v>
      </c>
      <c r="G50" s="629">
        <v>3310</v>
      </c>
      <c r="H50" s="543">
        <v>1430</v>
      </c>
      <c r="I50" s="634">
        <v>3660</v>
      </c>
      <c r="J50" s="643">
        <v>1570</v>
      </c>
      <c r="K50" s="629">
        <v>3710</v>
      </c>
      <c r="L50" s="543">
        <v>1590</v>
      </c>
      <c r="M50" s="856">
        <v>3870</v>
      </c>
      <c r="N50" s="625">
        <v>1560</v>
      </c>
      <c r="O50" s="96"/>
    </row>
    <row r="51" spans="1:16" ht="14.45" customHeight="1" x14ac:dyDescent="0.25">
      <c r="A51" s="709"/>
      <c r="B51" s="548"/>
      <c r="C51" s="530"/>
      <c r="D51" s="728">
        <v>5480</v>
      </c>
      <c r="E51" s="555">
        <v>7670</v>
      </c>
      <c r="F51" s="820">
        <v>3010</v>
      </c>
      <c r="G51" s="757">
        <v>4440</v>
      </c>
      <c r="H51" s="824">
        <v>2410</v>
      </c>
      <c r="I51" s="728">
        <v>4820</v>
      </c>
      <c r="J51" s="820">
        <v>2560</v>
      </c>
      <c r="K51" s="757">
        <v>4880</v>
      </c>
      <c r="L51" s="824">
        <v>2590</v>
      </c>
      <c r="M51" s="728">
        <v>5200</v>
      </c>
      <c r="N51" s="820">
        <v>2710</v>
      </c>
      <c r="O51" s="96"/>
    </row>
    <row r="52" spans="1:16" ht="15" customHeight="1" x14ac:dyDescent="0.25">
      <c r="A52" s="710"/>
      <c r="B52" s="549"/>
      <c r="C52" s="676"/>
      <c r="D52" s="188">
        <f>(D51-980+20)</f>
        <v>4520</v>
      </c>
      <c r="E52" s="391">
        <f>D52*140%</f>
        <v>6328</v>
      </c>
      <c r="F52" s="689">
        <f>D52*55%</f>
        <v>2486</v>
      </c>
      <c r="G52" s="529">
        <f t="shared" ref="G52:L52" si="5">G51-830+20</f>
        <v>3630</v>
      </c>
      <c r="H52" s="529">
        <f t="shared" si="5"/>
        <v>1600</v>
      </c>
      <c r="I52" s="529">
        <f t="shared" si="5"/>
        <v>4010</v>
      </c>
      <c r="J52" s="529">
        <f t="shared" si="5"/>
        <v>1750</v>
      </c>
      <c r="K52" s="529">
        <f t="shared" si="5"/>
        <v>4070</v>
      </c>
      <c r="L52" s="529">
        <f t="shared" si="5"/>
        <v>1780</v>
      </c>
      <c r="M52" s="609">
        <f>M51-980+20</f>
        <v>4240</v>
      </c>
      <c r="N52" s="610">
        <f>N51-980+20</f>
        <v>1750</v>
      </c>
      <c r="O52" s="96">
        <v>140</v>
      </c>
      <c r="P52">
        <v>55</v>
      </c>
    </row>
    <row r="53" spans="1:16" ht="15" customHeight="1" thickBot="1" x14ac:dyDescent="0.3">
      <c r="A53" s="711"/>
      <c r="B53" s="550"/>
      <c r="C53" s="677"/>
      <c r="D53" s="664">
        <v>4520</v>
      </c>
      <c r="E53" s="393">
        <v>6330</v>
      </c>
      <c r="F53" s="690">
        <v>2490</v>
      </c>
      <c r="G53" s="680">
        <v>3630</v>
      </c>
      <c r="H53" s="652">
        <v>1600</v>
      </c>
      <c r="I53" s="664">
        <v>4010</v>
      </c>
      <c r="J53" s="665">
        <v>1750</v>
      </c>
      <c r="K53" s="656">
        <v>4070</v>
      </c>
      <c r="L53" s="394">
        <v>1780</v>
      </c>
      <c r="M53" s="771">
        <v>4240</v>
      </c>
      <c r="N53" s="624">
        <v>1750</v>
      </c>
      <c r="O53" s="96"/>
    </row>
    <row r="54" spans="1:16" ht="65.25" customHeight="1" thickBot="1" x14ac:dyDescent="0.3">
      <c r="A54" s="551" t="s">
        <v>14</v>
      </c>
      <c r="B54" s="546" t="s">
        <v>174</v>
      </c>
      <c r="C54" s="541">
        <v>2</v>
      </c>
      <c r="D54" s="634">
        <v>4520</v>
      </c>
      <c r="E54" s="533">
        <v>6330</v>
      </c>
      <c r="F54" s="643">
        <v>2490</v>
      </c>
      <c r="G54" s="629">
        <v>3630</v>
      </c>
      <c r="H54" s="543">
        <v>1600</v>
      </c>
      <c r="I54" s="634">
        <v>4010</v>
      </c>
      <c r="J54" s="643">
        <v>1750</v>
      </c>
      <c r="K54" s="629">
        <v>4070</v>
      </c>
      <c r="L54" s="543">
        <v>1780</v>
      </c>
      <c r="M54" s="856">
        <v>4240</v>
      </c>
      <c r="N54" s="625">
        <v>1750</v>
      </c>
      <c r="O54" s="96"/>
    </row>
    <row r="55" spans="1:16" ht="15" customHeight="1" x14ac:dyDescent="0.25">
      <c r="A55" s="712"/>
      <c r="B55" s="548"/>
      <c r="C55" s="530"/>
      <c r="D55" s="728">
        <v>5830</v>
      </c>
      <c r="E55" s="555">
        <v>8160</v>
      </c>
      <c r="F55" s="820">
        <v>3210</v>
      </c>
      <c r="G55" s="757">
        <v>4720</v>
      </c>
      <c r="H55" s="824">
        <v>2570</v>
      </c>
      <c r="I55" s="728">
        <v>5130</v>
      </c>
      <c r="J55" s="820">
        <v>2730</v>
      </c>
      <c r="K55" s="757">
        <v>5190</v>
      </c>
      <c r="L55" s="824">
        <v>2760</v>
      </c>
      <c r="M55" s="728">
        <v>5540</v>
      </c>
      <c r="N55" s="820">
        <v>2890</v>
      </c>
      <c r="O55" s="96"/>
    </row>
    <row r="56" spans="1:16" ht="13.15" customHeight="1" x14ac:dyDescent="0.25">
      <c r="A56" s="713"/>
      <c r="B56" s="549"/>
      <c r="C56" s="676"/>
      <c r="D56" s="691">
        <f>(D55-980+20)</f>
        <v>4870</v>
      </c>
      <c r="E56" s="395">
        <f>D56*140%</f>
        <v>6818</v>
      </c>
      <c r="F56" s="692">
        <f>D56*55%</f>
        <v>2678.5</v>
      </c>
      <c r="G56" s="529">
        <f t="shared" ref="G56:L56" si="6">G55-830+20</f>
        <v>3910</v>
      </c>
      <c r="H56" s="529">
        <f t="shared" si="6"/>
        <v>1760</v>
      </c>
      <c r="I56" s="529">
        <f t="shared" si="6"/>
        <v>4320</v>
      </c>
      <c r="J56" s="529">
        <f t="shared" si="6"/>
        <v>1920</v>
      </c>
      <c r="K56" s="529">
        <f t="shared" si="6"/>
        <v>4380</v>
      </c>
      <c r="L56" s="529">
        <f t="shared" si="6"/>
        <v>1950</v>
      </c>
      <c r="M56" s="609">
        <f>M55-980+20</f>
        <v>4580</v>
      </c>
      <c r="N56" s="610">
        <f>N55-980+20</f>
        <v>1930</v>
      </c>
      <c r="O56" s="96">
        <v>140</v>
      </c>
      <c r="P56">
        <v>55</v>
      </c>
    </row>
    <row r="57" spans="1:16" ht="13.15" customHeight="1" thickBot="1" x14ac:dyDescent="0.3">
      <c r="A57" s="714"/>
      <c r="B57" s="550"/>
      <c r="C57" s="677"/>
      <c r="D57" s="666">
        <v>4870</v>
      </c>
      <c r="E57" s="396">
        <v>6820</v>
      </c>
      <c r="F57" s="693">
        <v>2680</v>
      </c>
      <c r="G57" s="681">
        <v>3910</v>
      </c>
      <c r="H57" s="653">
        <v>1760</v>
      </c>
      <c r="I57" s="666">
        <v>4320</v>
      </c>
      <c r="J57" s="662">
        <v>1920</v>
      </c>
      <c r="K57" s="657">
        <v>4380</v>
      </c>
      <c r="L57" s="397">
        <v>1950</v>
      </c>
      <c r="M57" s="771">
        <v>4580</v>
      </c>
      <c r="N57" s="624">
        <v>1930</v>
      </c>
      <c r="O57" s="96"/>
    </row>
    <row r="58" spans="1:16" ht="66.75" customHeight="1" thickBot="1" x14ac:dyDescent="0.3">
      <c r="A58" s="552" t="s">
        <v>145</v>
      </c>
      <c r="B58" s="546" t="s">
        <v>175</v>
      </c>
      <c r="C58" s="678">
        <v>2</v>
      </c>
      <c r="D58" s="650">
        <v>4870</v>
      </c>
      <c r="E58" s="544">
        <v>6820</v>
      </c>
      <c r="F58" s="667">
        <v>2680</v>
      </c>
      <c r="G58" s="658">
        <v>3910</v>
      </c>
      <c r="H58" s="545">
        <v>1760</v>
      </c>
      <c r="I58" s="650">
        <v>4320</v>
      </c>
      <c r="J58" s="667">
        <v>1920</v>
      </c>
      <c r="K58" s="658">
        <v>4380</v>
      </c>
      <c r="L58" s="545">
        <v>1950</v>
      </c>
      <c r="M58" s="856">
        <v>4580</v>
      </c>
      <c r="N58" s="625">
        <v>1930</v>
      </c>
      <c r="O58" s="96"/>
    </row>
    <row r="59" spans="1:16" ht="11.45" customHeight="1" x14ac:dyDescent="0.25">
      <c r="A59" s="712"/>
      <c r="B59" s="548"/>
      <c r="C59" s="530"/>
      <c r="D59" s="728">
        <v>8030</v>
      </c>
      <c r="E59" s="555">
        <v>11240</v>
      </c>
      <c r="F59" s="820">
        <v>4410</v>
      </c>
      <c r="G59" s="757">
        <v>6500</v>
      </c>
      <c r="H59" s="824">
        <v>3530</v>
      </c>
      <c r="I59" s="728">
        <v>7060</v>
      </c>
      <c r="J59" s="820">
        <v>3750</v>
      </c>
      <c r="K59" s="757">
        <v>7140</v>
      </c>
      <c r="L59" s="824">
        <v>3800</v>
      </c>
      <c r="M59" s="728">
        <v>7620</v>
      </c>
      <c r="N59" s="820">
        <v>3970</v>
      </c>
      <c r="O59" s="96"/>
    </row>
    <row r="60" spans="1:16" ht="11.25" customHeight="1" x14ac:dyDescent="0.25">
      <c r="A60" s="713"/>
      <c r="B60" s="549"/>
      <c r="C60" s="676"/>
      <c r="D60" s="694">
        <f>(D59-980+20)</f>
        <v>7070</v>
      </c>
      <c r="E60" s="399">
        <f>D60*140%</f>
        <v>9898</v>
      </c>
      <c r="F60" s="695">
        <f>D60*55%</f>
        <v>3888.5000000000005</v>
      </c>
      <c r="G60" s="529">
        <f t="shared" ref="G60:L60" si="7">G59-830+20</f>
        <v>5690</v>
      </c>
      <c r="H60" s="529">
        <f t="shared" si="7"/>
        <v>2720</v>
      </c>
      <c r="I60" s="529">
        <f t="shared" si="7"/>
        <v>6250</v>
      </c>
      <c r="J60" s="529">
        <f t="shared" si="7"/>
        <v>2940</v>
      </c>
      <c r="K60" s="529">
        <f t="shared" si="7"/>
        <v>6330</v>
      </c>
      <c r="L60" s="529">
        <f t="shared" si="7"/>
        <v>2990</v>
      </c>
      <c r="M60" s="609">
        <f>M59-980+20</f>
        <v>6660</v>
      </c>
      <c r="N60" s="610">
        <f>N59-980+20</f>
        <v>3010</v>
      </c>
      <c r="O60" s="96">
        <v>140</v>
      </c>
      <c r="P60">
        <v>55</v>
      </c>
    </row>
    <row r="61" spans="1:16" ht="11.45" customHeight="1" thickBot="1" x14ac:dyDescent="0.3">
      <c r="A61" s="714"/>
      <c r="B61" s="550"/>
      <c r="C61" s="677"/>
      <c r="D61" s="666">
        <v>7070</v>
      </c>
      <c r="E61" s="396">
        <v>9900</v>
      </c>
      <c r="F61" s="693">
        <v>3890</v>
      </c>
      <c r="G61" s="681">
        <v>5690</v>
      </c>
      <c r="H61" s="653">
        <v>2720</v>
      </c>
      <c r="I61" s="666">
        <v>6250</v>
      </c>
      <c r="J61" s="662">
        <v>2940</v>
      </c>
      <c r="K61" s="657">
        <v>6330</v>
      </c>
      <c r="L61" s="397">
        <v>2990</v>
      </c>
      <c r="M61" s="771">
        <v>6660</v>
      </c>
      <c r="N61" s="624">
        <v>3010</v>
      </c>
      <c r="O61" s="96"/>
    </row>
    <row r="62" spans="1:16" ht="66" customHeight="1" thickBot="1" x14ac:dyDescent="0.3">
      <c r="A62" s="552" t="s">
        <v>146</v>
      </c>
      <c r="B62" s="546" t="s">
        <v>175</v>
      </c>
      <c r="C62" s="678">
        <v>2</v>
      </c>
      <c r="D62" s="650">
        <v>7070</v>
      </c>
      <c r="E62" s="544">
        <v>9900</v>
      </c>
      <c r="F62" s="667">
        <v>3890</v>
      </c>
      <c r="G62" s="658">
        <v>5690</v>
      </c>
      <c r="H62" s="545">
        <v>2720</v>
      </c>
      <c r="I62" s="650">
        <v>6250</v>
      </c>
      <c r="J62" s="667">
        <v>2940</v>
      </c>
      <c r="K62" s="658">
        <v>6330</v>
      </c>
      <c r="L62" s="545">
        <v>2990</v>
      </c>
      <c r="M62" s="857">
        <v>6660</v>
      </c>
      <c r="N62" s="626">
        <v>3010</v>
      </c>
      <c r="O62" s="51"/>
    </row>
    <row r="63" spans="1:16" ht="28.9" customHeight="1" x14ac:dyDescent="0.3">
      <c r="A63" s="219" t="s">
        <v>82</v>
      </c>
      <c r="B63" s="220"/>
      <c r="C63" s="220"/>
      <c r="D63" s="220"/>
      <c r="E63" s="220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6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0.45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27"/>
      <c r="N65" s="27"/>
      <c r="O65" s="27"/>
    </row>
    <row r="66" spans="1:15" ht="24.6" customHeight="1" x14ac:dyDescent="0.25">
      <c r="A66" s="16" t="s">
        <v>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26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24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20.45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27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  <c r="O70" s="27"/>
    </row>
    <row r="71" spans="1:15" ht="42" customHeight="1" x14ac:dyDescent="0.25">
      <c r="A71" s="1870" t="s">
        <v>55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  <c r="O71" s="79"/>
    </row>
    <row r="72" spans="1:15" ht="45" customHeight="1" x14ac:dyDescent="0.25">
      <c r="A72" s="1841" t="s">
        <v>147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1841"/>
      <c r="L72" s="1841"/>
      <c r="M72" s="39"/>
      <c r="N72" s="39"/>
      <c r="O72" s="39"/>
    </row>
    <row r="73" spans="1:15" ht="29.45" customHeight="1" x14ac:dyDescent="0.25">
      <c r="A73" s="1841" t="s">
        <v>50</v>
      </c>
      <c r="B73" s="1841"/>
      <c r="C73" s="1841"/>
      <c r="D73" s="1841"/>
      <c r="E73" s="1841"/>
      <c r="F73" s="1841"/>
      <c r="G73" s="1841"/>
      <c r="H73" s="1841"/>
      <c r="I73" s="1841"/>
      <c r="J73" s="1841"/>
      <c r="K73" s="1841"/>
      <c r="L73" s="1841"/>
      <c r="M73" s="39"/>
      <c r="N73" s="39"/>
      <c r="O73" s="39"/>
    </row>
    <row r="74" spans="1:15" ht="56.45" customHeight="1" x14ac:dyDescent="0.25">
      <c r="A74" s="1841" t="s">
        <v>148</v>
      </c>
      <c r="B74" s="1841"/>
      <c r="C74" s="1841"/>
      <c r="D74" s="1841"/>
      <c r="E74" s="1841"/>
      <c r="F74" s="1841"/>
      <c r="G74" s="1841"/>
      <c r="H74" s="1841"/>
      <c r="I74" s="1841"/>
      <c r="J74" s="1841"/>
      <c r="K74" s="1841"/>
      <c r="L74" s="1841"/>
      <c r="M74" s="39"/>
      <c r="N74" s="39"/>
      <c r="O74" s="39"/>
    </row>
    <row r="75" spans="1:15" ht="54.6" customHeight="1" thickBo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47.25" customHeight="1" thickBot="1" x14ac:dyDescent="0.25">
      <c r="A76" s="1781" t="s">
        <v>20</v>
      </c>
      <c r="B76" s="1783" t="s">
        <v>21</v>
      </c>
      <c r="C76" s="1783" t="s">
        <v>22</v>
      </c>
      <c r="D76" s="1793" t="s">
        <v>52</v>
      </c>
      <c r="E76" s="1790"/>
      <c r="F76" s="1842"/>
      <c r="G76" s="1793" t="s">
        <v>84</v>
      </c>
      <c r="H76" s="1842"/>
      <c r="I76" s="1793" t="s">
        <v>162</v>
      </c>
      <c r="J76" s="1842"/>
      <c r="K76" s="1793" t="s">
        <v>163</v>
      </c>
      <c r="L76" s="1792"/>
      <c r="M76" s="1793" t="s">
        <v>180</v>
      </c>
      <c r="N76" s="1792"/>
      <c r="O76" s="100"/>
    </row>
    <row r="77" spans="1:15" ht="57.6" customHeight="1" thickBot="1" x14ac:dyDescent="0.25">
      <c r="A77" s="1782"/>
      <c r="B77" s="1784"/>
      <c r="C77" s="1830"/>
      <c r="D77" s="22" t="s">
        <v>27</v>
      </c>
      <c r="E77" s="23" t="s">
        <v>26</v>
      </c>
      <c r="F77" s="24" t="s">
        <v>129</v>
      </c>
      <c r="G77" s="22" t="s">
        <v>23</v>
      </c>
      <c r="H77" s="24" t="s">
        <v>129</v>
      </c>
      <c r="I77" s="22" t="s">
        <v>23</v>
      </c>
      <c r="J77" s="24" t="s">
        <v>129</v>
      </c>
      <c r="K77" s="22" t="s">
        <v>23</v>
      </c>
      <c r="L77" s="24" t="s">
        <v>129</v>
      </c>
      <c r="M77" s="22" t="s">
        <v>23</v>
      </c>
      <c r="N77" s="24" t="s">
        <v>129</v>
      </c>
      <c r="O77" s="49"/>
    </row>
    <row r="78" spans="1:15" ht="33" customHeight="1" thickBot="1" x14ac:dyDescent="0.25">
      <c r="A78" s="1827" t="s">
        <v>92</v>
      </c>
      <c r="B78" s="1828"/>
      <c r="C78" s="1828"/>
      <c r="D78" s="1828"/>
      <c r="E78" s="1828"/>
      <c r="F78" s="1828"/>
      <c r="G78" s="1828"/>
      <c r="H78" s="1828"/>
      <c r="I78" s="1828"/>
      <c r="J78" s="1828"/>
      <c r="K78" s="1828"/>
      <c r="L78" s="1828"/>
      <c r="M78" s="1828"/>
      <c r="N78" s="1829"/>
      <c r="O78" s="88"/>
    </row>
    <row r="79" spans="1:15" ht="21" customHeight="1" thickBot="1" x14ac:dyDescent="0.25">
      <c r="A79" s="1800" t="s">
        <v>30</v>
      </c>
      <c r="B79" s="1801"/>
      <c r="C79" s="1801"/>
      <c r="D79" s="1801"/>
      <c r="E79" s="1801"/>
      <c r="F79" s="1801"/>
      <c r="G79" s="1801"/>
      <c r="H79" s="1801"/>
      <c r="I79" s="1801"/>
      <c r="J79" s="1801"/>
      <c r="K79" s="1801"/>
      <c r="L79" s="1801"/>
      <c r="M79" s="1801"/>
      <c r="N79" s="1802"/>
      <c r="O79" s="88"/>
    </row>
    <row r="80" spans="1:15" ht="12.75" customHeight="1" x14ac:dyDescent="0.25">
      <c r="A80" s="770"/>
      <c r="B80" s="19"/>
      <c r="C80" s="71"/>
      <c r="D80" s="794">
        <v>3100</v>
      </c>
      <c r="E80" s="570">
        <v>4180</v>
      </c>
      <c r="F80" s="795">
        <v>2510</v>
      </c>
      <c r="G80" s="788">
        <v>2510</v>
      </c>
      <c r="H80" s="799">
        <v>2010</v>
      </c>
      <c r="I80" s="803">
        <v>2720</v>
      </c>
      <c r="J80" s="795">
        <v>2130</v>
      </c>
      <c r="K80" s="788">
        <v>2760</v>
      </c>
      <c r="L80" s="799">
        <v>2160</v>
      </c>
      <c r="M80" s="803">
        <v>2790</v>
      </c>
      <c r="N80" s="795">
        <v>2320</v>
      </c>
      <c r="O80" s="53"/>
    </row>
    <row r="81" spans="1:41" ht="12.75" customHeight="1" thickBot="1" x14ac:dyDescent="0.3">
      <c r="A81" s="771"/>
      <c r="B81" s="549"/>
      <c r="C81" s="715">
        <v>0.05</v>
      </c>
      <c r="D81" s="726">
        <f>D80*105%</f>
        <v>3255</v>
      </c>
      <c r="E81" s="554">
        <f>D81*135%</f>
        <v>4394.25</v>
      </c>
      <c r="F81" s="727"/>
      <c r="G81" s="719">
        <f>D81*81%</f>
        <v>2636.55</v>
      </c>
      <c r="H81" s="749"/>
      <c r="I81" s="726">
        <f>D81*88%</f>
        <v>2864.4</v>
      </c>
      <c r="J81" s="727"/>
      <c r="K81" s="719">
        <f>D81*89%</f>
        <v>2896.95</v>
      </c>
      <c r="L81" s="749"/>
      <c r="M81" s="726">
        <f>D81*95%</f>
        <v>3092.25</v>
      </c>
      <c r="N81" s="727"/>
      <c r="O81" s="53"/>
    </row>
    <row r="82" spans="1:41" ht="15" customHeight="1" thickBot="1" x14ac:dyDescent="0.3">
      <c r="A82" s="771"/>
      <c r="B82" s="549"/>
      <c r="C82" s="574"/>
      <c r="D82" s="728">
        <v>3260</v>
      </c>
      <c r="E82" s="555">
        <v>4390</v>
      </c>
      <c r="F82" s="729">
        <v>2560</v>
      </c>
      <c r="G82" s="720">
        <v>2640</v>
      </c>
      <c r="H82" s="750">
        <v>2050</v>
      </c>
      <c r="I82" s="741">
        <v>2860</v>
      </c>
      <c r="J82" s="729">
        <v>2180</v>
      </c>
      <c r="K82" s="720">
        <v>2900</v>
      </c>
      <c r="L82" s="750">
        <v>2200</v>
      </c>
      <c r="M82" s="741">
        <v>3090</v>
      </c>
      <c r="N82" s="729">
        <v>2370</v>
      </c>
      <c r="O82" s="1901" t="s">
        <v>122</v>
      </c>
      <c r="P82" s="1901"/>
      <c r="Q82" s="1901"/>
      <c r="R82" s="1901"/>
      <c r="S82" s="1902"/>
      <c r="T82" s="1896" t="s">
        <v>123</v>
      </c>
      <c r="U82" s="1897"/>
      <c r="V82" s="1897"/>
      <c r="W82" s="1897"/>
      <c r="X82" s="484" t="s">
        <v>157</v>
      </c>
      <c r="Y82" s="1897" t="s">
        <v>153</v>
      </c>
      <c r="Z82" s="1897"/>
      <c r="AA82" s="1897"/>
      <c r="AB82" s="1898"/>
      <c r="AC82" s="435"/>
      <c r="AD82" s="1896" t="s">
        <v>150</v>
      </c>
      <c r="AE82" s="1897"/>
      <c r="AF82" s="1897"/>
      <c r="AG82" s="1898"/>
      <c r="AH82" s="1896" t="s">
        <v>151</v>
      </c>
      <c r="AI82" s="1897"/>
      <c r="AJ82" s="1897"/>
      <c r="AK82" s="1898"/>
      <c r="AL82" s="1896" t="s">
        <v>152</v>
      </c>
      <c r="AM82" s="1897"/>
      <c r="AN82" s="1897"/>
      <c r="AO82" s="1898"/>
    </row>
    <row r="83" spans="1:41" ht="71.45" customHeight="1" x14ac:dyDescent="0.25">
      <c r="A83" s="772" t="s">
        <v>46</v>
      </c>
      <c r="B83" s="557" t="s">
        <v>89</v>
      </c>
      <c r="C83" s="716">
        <v>2</v>
      </c>
      <c r="D83" s="730">
        <v>3260</v>
      </c>
      <c r="E83" s="558">
        <v>4390</v>
      </c>
      <c r="F83" s="731">
        <v>2560</v>
      </c>
      <c r="G83" s="721">
        <v>2640</v>
      </c>
      <c r="H83" s="751">
        <v>2050</v>
      </c>
      <c r="I83" s="740">
        <v>2860</v>
      </c>
      <c r="J83" s="731">
        <v>2180</v>
      </c>
      <c r="K83" s="721">
        <v>2900</v>
      </c>
      <c r="L83" s="751">
        <v>2200</v>
      </c>
      <c r="M83" s="740">
        <v>3090</v>
      </c>
      <c r="N83" s="731">
        <v>2370</v>
      </c>
      <c r="O83" s="228"/>
      <c r="P83" s="229" t="s">
        <v>99</v>
      </c>
      <c r="Q83" s="229" t="s">
        <v>100</v>
      </c>
      <c r="R83" s="230" t="s">
        <v>101</v>
      </c>
      <c r="S83" s="459" t="s">
        <v>102</v>
      </c>
      <c r="T83" s="415" t="s">
        <v>99</v>
      </c>
      <c r="U83" s="229" t="s">
        <v>100</v>
      </c>
      <c r="V83" s="230" t="s">
        <v>101</v>
      </c>
      <c r="W83" s="476" t="s">
        <v>117</v>
      </c>
      <c r="X83" s="485" t="s">
        <v>156</v>
      </c>
      <c r="Y83" s="480" t="s">
        <v>99</v>
      </c>
      <c r="Z83" s="425" t="s">
        <v>100</v>
      </c>
      <c r="AA83" s="426" t="s">
        <v>154</v>
      </c>
      <c r="AB83" s="427" t="s">
        <v>155</v>
      </c>
      <c r="AC83" s="1899" t="s">
        <v>159</v>
      </c>
      <c r="AD83" s="424" t="s">
        <v>99</v>
      </c>
      <c r="AE83" s="425" t="s">
        <v>100</v>
      </c>
      <c r="AF83" s="426" t="s">
        <v>154</v>
      </c>
      <c r="AG83" s="427" t="s">
        <v>155</v>
      </c>
      <c r="AH83" s="424" t="s">
        <v>99</v>
      </c>
      <c r="AI83" s="425" t="s">
        <v>100</v>
      </c>
      <c r="AJ83" s="426" t="s">
        <v>154</v>
      </c>
      <c r="AK83" s="427" t="s">
        <v>155</v>
      </c>
      <c r="AL83" s="424" t="s">
        <v>99</v>
      </c>
      <c r="AM83" s="425" t="s">
        <v>100</v>
      </c>
      <c r="AN83" s="426" t="s">
        <v>154</v>
      </c>
      <c r="AO83" s="427" t="s">
        <v>155</v>
      </c>
    </row>
    <row r="84" spans="1:41" ht="16.899999999999999" hidden="1" customHeight="1" thickBot="1" x14ac:dyDescent="0.3">
      <c r="A84" s="773"/>
      <c r="B84" s="559" t="s">
        <v>35</v>
      </c>
      <c r="C84" s="717"/>
      <c r="D84" s="732">
        <v>2670</v>
      </c>
      <c r="E84" s="560"/>
      <c r="F84" s="733"/>
      <c r="G84" s="561"/>
      <c r="H84" s="752"/>
      <c r="I84" s="732"/>
      <c r="J84" s="733"/>
      <c r="K84" s="561"/>
      <c r="L84" s="752"/>
      <c r="M84" s="732"/>
      <c r="N84" s="764"/>
      <c r="O84" s="363"/>
      <c r="P84" s="98"/>
      <c r="Q84" s="98"/>
      <c r="R84" s="98"/>
      <c r="S84" s="417"/>
      <c r="T84" s="416"/>
      <c r="U84" s="98"/>
      <c r="V84" s="98"/>
      <c r="W84" s="413"/>
      <c r="X84" s="486"/>
      <c r="Y84" s="414"/>
      <c r="Z84" s="98"/>
      <c r="AA84" s="98"/>
      <c r="AB84" s="417"/>
      <c r="AC84" s="1900"/>
      <c r="AD84" s="416"/>
      <c r="AE84" s="98"/>
      <c r="AF84" s="98"/>
      <c r="AG84" s="417"/>
      <c r="AH84" s="416"/>
      <c r="AI84" s="98"/>
      <c r="AJ84" s="98"/>
      <c r="AK84" s="417"/>
      <c r="AL84" s="416"/>
      <c r="AM84" s="98"/>
      <c r="AN84" s="98"/>
      <c r="AO84" s="417"/>
    </row>
    <row r="85" spans="1:41" ht="13.15" customHeight="1" x14ac:dyDescent="0.25">
      <c r="A85" s="774"/>
      <c r="B85" s="549"/>
      <c r="C85" s="574"/>
      <c r="D85" s="734"/>
      <c r="E85" s="562"/>
      <c r="F85" s="735"/>
      <c r="G85" s="1067">
        <v>0.81200000000000006</v>
      </c>
      <c r="H85" s="1069">
        <v>0.8</v>
      </c>
      <c r="I85" s="1068">
        <v>0.88200000000000001</v>
      </c>
      <c r="J85" s="1070">
        <v>0.85</v>
      </c>
      <c r="K85" s="1067">
        <v>0.89100000000000001</v>
      </c>
      <c r="L85" s="1069">
        <v>0.86</v>
      </c>
      <c r="M85" s="1068">
        <v>0.94499999999999995</v>
      </c>
      <c r="N85" s="1071">
        <v>0.9</v>
      </c>
      <c r="O85" s="526" t="s">
        <v>103</v>
      </c>
      <c r="P85" s="516">
        <v>980</v>
      </c>
      <c r="Q85" s="516">
        <v>980</v>
      </c>
      <c r="R85" s="516">
        <v>1340</v>
      </c>
      <c r="S85" s="517">
        <f>P85+Q85+R85</f>
        <v>3300</v>
      </c>
      <c r="T85" s="518">
        <v>980</v>
      </c>
      <c r="U85" s="519">
        <v>980</v>
      </c>
      <c r="V85" s="519">
        <v>550</v>
      </c>
      <c r="W85" s="520">
        <v>2510</v>
      </c>
      <c r="X85" s="489">
        <v>670</v>
      </c>
      <c r="Y85" s="509">
        <v>790</v>
      </c>
      <c r="Z85" s="510">
        <v>980</v>
      </c>
      <c r="AA85" s="510">
        <v>1340</v>
      </c>
      <c r="AB85" s="511">
        <f>Y85+Z85+AA85</f>
        <v>3110</v>
      </c>
      <c r="AC85" s="2015"/>
      <c r="AD85" s="513">
        <v>700</v>
      </c>
      <c r="AE85" s="514">
        <v>830</v>
      </c>
      <c r="AF85" s="514">
        <v>1150</v>
      </c>
      <c r="AG85" s="515">
        <f>AF85+AE85+AD85</f>
        <v>2680</v>
      </c>
      <c r="AH85" s="513">
        <v>760</v>
      </c>
      <c r="AI85" s="514">
        <v>830</v>
      </c>
      <c r="AJ85" s="514">
        <v>1320</v>
      </c>
      <c r="AK85" s="515">
        <f>AJ85+AI85+AH85</f>
        <v>2910</v>
      </c>
      <c r="AL85" s="513">
        <v>790</v>
      </c>
      <c r="AM85" s="514">
        <v>830</v>
      </c>
      <c r="AN85" s="514">
        <v>1320</v>
      </c>
      <c r="AO85" s="515">
        <f>AN85+AM85+AL85</f>
        <v>2940</v>
      </c>
    </row>
    <row r="86" spans="1:41" ht="12" customHeight="1" x14ac:dyDescent="0.25">
      <c r="A86" s="774"/>
      <c r="B86" s="549"/>
      <c r="C86" s="574"/>
      <c r="D86" s="1028">
        <v>3300</v>
      </c>
      <c r="E86" s="1029">
        <v>4450</v>
      </c>
      <c r="F86" s="1030">
        <v>2510</v>
      </c>
      <c r="G86" s="1031">
        <v>2680</v>
      </c>
      <c r="H86" s="1032">
        <v>2010</v>
      </c>
      <c r="I86" s="1028">
        <v>2910</v>
      </c>
      <c r="J86" s="1030">
        <v>2130</v>
      </c>
      <c r="K86" s="1031">
        <v>2940</v>
      </c>
      <c r="L86" s="1032">
        <v>2160</v>
      </c>
      <c r="M86" s="1033">
        <v>3110</v>
      </c>
      <c r="N86" s="1034">
        <v>2320</v>
      </c>
      <c r="O86" s="527">
        <v>1.05</v>
      </c>
      <c r="P86" s="516">
        <v>980</v>
      </c>
      <c r="Q86" s="516">
        <v>980</v>
      </c>
      <c r="R86" s="237">
        <f>S86-P86-Q86</f>
        <v>1505</v>
      </c>
      <c r="S86" s="460">
        <f>S85*105%</f>
        <v>3465</v>
      </c>
      <c r="T86" s="465">
        <v>980</v>
      </c>
      <c r="U86" s="237">
        <v>980</v>
      </c>
      <c r="V86" s="238">
        <f>R86*40%</f>
        <v>602</v>
      </c>
      <c r="W86" s="478">
        <f>T86+U86+V86</f>
        <v>2562</v>
      </c>
      <c r="X86" s="488">
        <f>570+100</f>
        <v>670</v>
      </c>
      <c r="Y86" s="458">
        <f>603+186</f>
        <v>789</v>
      </c>
      <c r="Z86" s="237">
        <f>Q86</f>
        <v>980</v>
      </c>
      <c r="AA86" s="237">
        <v>1505</v>
      </c>
      <c r="AB86" s="460">
        <f>AA86+Z86+Y86</f>
        <v>3274</v>
      </c>
      <c r="AC86" s="467"/>
      <c r="AD86" s="465">
        <f>570+133</f>
        <v>703</v>
      </c>
      <c r="AE86" s="237">
        <v>830</v>
      </c>
      <c r="AF86" s="237">
        <f>AG86-AE86-AD86</f>
        <v>1276.52</v>
      </c>
      <c r="AG86" s="460">
        <f>S87*AG89%</f>
        <v>2809.52</v>
      </c>
      <c r="AH86" s="465">
        <f>603+159</f>
        <v>762</v>
      </c>
      <c r="AI86" s="237">
        <v>830</v>
      </c>
      <c r="AJ86" s="237">
        <f>AK86-AI86-AH86</f>
        <v>1459.7199999999998</v>
      </c>
      <c r="AK86" s="460">
        <f>S87*AK89%</f>
        <v>3051.72</v>
      </c>
      <c r="AL86" s="465">
        <f>603+186</f>
        <v>789</v>
      </c>
      <c r="AM86" s="237">
        <v>830</v>
      </c>
      <c r="AN86" s="237">
        <f>AO86-AM86-AL86</f>
        <v>1463.8599999999997</v>
      </c>
      <c r="AO86" s="460">
        <f>S87*AO89%</f>
        <v>3082.8599999999997</v>
      </c>
    </row>
    <row r="87" spans="1:41" ht="15" customHeight="1" x14ac:dyDescent="0.25">
      <c r="A87" s="774"/>
      <c r="B87" s="549"/>
      <c r="C87" s="715"/>
      <c r="D87" s="738">
        <f>D86*105%</f>
        <v>3465</v>
      </c>
      <c r="E87" s="566">
        <f>D87*135%</f>
        <v>4677.75</v>
      </c>
      <c r="F87" s="739">
        <v>2562</v>
      </c>
      <c r="G87" s="719">
        <f>D88*81.2%</f>
        <v>2809.52</v>
      </c>
      <c r="H87" s="754">
        <f>F88*80%</f>
        <v>2048</v>
      </c>
      <c r="I87" s="726">
        <f>D88*88.2%</f>
        <v>3051.72</v>
      </c>
      <c r="J87" s="754">
        <f>2560*85%</f>
        <v>2176</v>
      </c>
      <c r="K87" s="719">
        <f>D88*89.1%</f>
        <v>3082.8599999999997</v>
      </c>
      <c r="L87" s="762">
        <f>2560*86%</f>
        <v>2201.6</v>
      </c>
      <c r="M87" s="726">
        <v>3274</v>
      </c>
      <c r="N87" s="767">
        <v>2370</v>
      </c>
      <c r="O87" s="526" t="s">
        <v>104</v>
      </c>
      <c r="P87" s="516">
        <v>980</v>
      </c>
      <c r="Q87" s="516">
        <v>980</v>
      </c>
      <c r="R87" s="516">
        <v>1500</v>
      </c>
      <c r="S87" s="517">
        <v>3460</v>
      </c>
      <c r="T87" s="518">
        <v>980</v>
      </c>
      <c r="U87" s="519">
        <v>980</v>
      </c>
      <c r="V87" s="519">
        <v>600</v>
      </c>
      <c r="W87" s="520">
        <v>2560</v>
      </c>
      <c r="X87" s="489">
        <v>670</v>
      </c>
      <c r="Y87" s="509">
        <v>790</v>
      </c>
      <c r="Z87" s="510">
        <v>980</v>
      </c>
      <c r="AA87" s="979">
        <f>AB87-Z87-Y87</f>
        <v>1500</v>
      </c>
      <c r="AB87" s="511">
        <v>3270</v>
      </c>
      <c r="AC87" s="512"/>
      <c r="AD87" s="513">
        <v>700</v>
      </c>
      <c r="AE87" s="514">
        <v>830</v>
      </c>
      <c r="AF87" s="514">
        <f>AG87-AE87-AD87</f>
        <v>1280</v>
      </c>
      <c r="AG87" s="515">
        <v>2810</v>
      </c>
      <c r="AH87" s="513">
        <v>760</v>
      </c>
      <c r="AI87" s="514">
        <v>830</v>
      </c>
      <c r="AJ87" s="237">
        <f>AK87-AI87-AH87</f>
        <v>1460</v>
      </c>
      <c r="AK87" s="515">
        <v>3050</v>
      </c>
      <c r="AL87" s="513">
        <v>790</v>
      </c>
      <c r="AM87" s="514">
        <v>830</v>
      </c>
      <c r="AN87" s="237">
        <f>AO87-AM87-AL87</f>
        <v>1460</v>
      </c>
      <c r="AO87" s="515">
        <v>3080</v>
      </c>
    </row>
    <row r="88" spans="1:41" ht="39" customHeight="1" thickBot="1" x14ac:dyDescent="0.3">
      <c r="A88" s="774"/>
      <c r="B88" s="549"/>
      <c r="C88" s="574"/>
      <c r="D88" s="736">
        <v>3460</v>
      </c>
      <c r="E88" s="564">
        <v>4680</v>
      </c>
      <c r="F88" s="737">
        <v>2560</v>
      </c>
      <c r="G88" s="565">
        <v>2810</v>
      </c>
      <c r="H88" s="754">
        <v>2050</v>
      </c>
      <c r="I88" s="736">
        <v>3050</v>
      </c>
      <c r="J88" s="737">
        <v>2180</v>
      </c>
      <c r="K88" s="565">
        <v>3080</v>
      </c>
      <c r="L88" s="754">
        <v>2200</v>
      </c>
      <c r="M88" s="768">
        <v>3270</v>
      </c>
      <c r="N88" s="769">
        <v>2370</v>
      </c>
      <c r="O88" s="528" t="s">
        <v>105</v>
      </c>
      <c r="P88" s="461">
        <f t="shared" ref="P88:W88" si="8">P87/P85</f>
        <v>1</v>
      </c>
      <c r="Q88" s="461">
        <f t="shared" si="8"/>
        <v>1</v>
      </c>
      <c r="R88" s="461">
        <f t="shared" si="8"/>
        <v>1.1194029850746268</v>
      </c>
      <c r="S88" s="462">
        <f t="shared" si="8"/>
        <v>1.0484848484848486</v>
      </c>
      <c r="T88" s="466">
        <f t="shared" si="8"/>
        <v>1</v>
      </c>
      <c r="U88" s="461">
        <f t="shared" si="8"/>
        <v>1</v>
      </c>
      <c r="V88" s="461">
        <f t="shared" si="8"/>
        <v>1.0909090909090908</v>
      </c>
      <c r="W88" s="479">
        <f t="shared" si="8"/>
        <v>1.0199203187250996</v>
      </c>
      <c r="X88" s="490"/>
      <c r="Y88" s="509">
        <v>790</v>
      </c>
      <c r="Z88" s="510">
        <v>980</v>
      </c>
      <c r="AA88" s="510"/>
      <c r="AB88" s="511">
        <f>Y88+Z88+AA88</f>
        <v>1770</v>
      </c>
      <c r="AC88" s="475" t="s">
        <v>177</v>
      </c>
      <c r="AD88" s="430">
        <v>700</v>
      </c>
      <c r="AE88" s="431">
        <v>830</v>
      </c>
      <c r="AF88" s="431"/>
      <c r="AG88" s="432">
        <f>AF88+AE88+AD88</f>
        <v>1530</v>
      </c>
      <c r="AH88" s="430">
        <v>760</v>
      </c>
      <c r="AI88" s="431">
        <v>830</v>
      </c>
      <c r="AJ88" s="431"/>
      <c r="AK88" s="432">
        <f>AJ88+AI88+AH88</f>
        <v>1590</v>
      </c>
      <c r="AL88" s="430">
        <v>790</v>
      </c>
      <c r="AM88" s="431">
        <v>830</v>
      </c>
      <c r="AN88" s="431"/>
      <c r="AO88" s="432">
        <f>AN88+AM88+AL88</f>
        <v>1620</v>
      </c>
    </row>
    <row r="89" spans="1:41" ht="63" customHeight="1" thickBot="1" x14ac:dyDescent="0.3">
      <c r="A89" s="772" t="s">
        <v>44</v>
      </c>
      <c r="B89" s="557" t="s">
        <v>88</v>
      </c>
      <c r="C89" s="716">
        <v>2</v>
      </c>
      <c r="D89" s="740">
        <v>3460</v>
      </c>
      <c r="E89" s="346">
        <v>4680</v>
      </c>
      <c r="F89" s="731">
        <v>2560</v>
      </c>
      <c r="G89" s="721">
        <v>2810</v>
      </c>
      <c r="H89" s="751">
        <v>2050</v>
      </c>
      <c r="I89" s="740">
        <v>3050</v>
      </c>
      <c r="J89" s="731">
        <v>2180</v>
      </c>
      <c r="K89" s="721">
        <v>3080</v>
      </c>
      <c r="L89" s="751">
        <v>2200</v>
      </c>
      <c r="M89" s="740">
        <v>3270</v>
      </c>
      <c r="N89" s="731">
        <v>2370</v>
      </c>
      <c r="O89" s="51"/>
      <c r="P89" s="5"/>
      <c r="Q89" s="96"/>
      <c r="R89" s="96"/>
      <c r="S89" s="2016" t="s">
        <v>111</v>
      </c>
      <c r="T89" s="437"/>
      <c r="U89" s="438"/>
      <c r="V89" s="439"/>
      <c r="W89" s="468"/>
      <c r="X89" s="491"/>
      <c r="Y89" s="118"/>
      <c r="Z89" s="169"/>
      <c r="AA89" s="169"/>
      <c r="AB89" s="418"/>
      <c r="AC89" s="980" t="s">
        <v>158</v>
      </c>
      <c r="AD89" s="981"/>
      <c r="AE89" s="982"/>
      <c r="AF89" s="982"/>
      <c r="AG89" s="983">
        <v>81.2</v>
      </c>
      <c r="AH89" s="984"/>
      <c r="AI89" s="985"/>
      <c r="AJ89" s="985"/>
      <c r="AK89" s="983">
        <v>88.2</v>
      </c>
      <c r="AL89" s="984"/>
      <c r="AM89" s="985"/>
      <c r="AN89" s="985"/>
      <c r="AO89" s="983">
        <v>89.1</v>
      </c>
    </row>
    <row r="90" spans="1:41" ht="15" customHeight="1" thickBot="1" x14ac:dyDescent="0.3">
      <c r="A90" s="775"/>
      <c r="B90" s="549"/>
      <c r="C90" s="574"/>
      <c r="D90" s="803">
        <v>3460</v>
      </c>
      <c r="E90" s="296"/>
      <c r="F90" s="297"/>
      <c r="G90" s="722"/>
      <c r="H90" s="755"/>
      <c r="I90" s="295"/>
      <c r="J90" s="297"/>
      <c r="K90" s="722"/>
      <c r="L90" s="755"/>
      <c r="M90" s="295"/>
      <c r="N90" s="297"/>
      <c r="O90" s="51"/>
      <c r="P90" s="5"/>
      <c r="Q90" s="96"/>
      <c r="R90" s="96"/>
      <c r="S90" s="2016"/>
      <c r="T90" s="169"/>
      <c r="U90" s="233"/>
      <c r="V90" s="234"/>
      <c r="W90" s="469"/>
      <c r="X90" s="491"/>
      <c r="Y90" s="118"/>
      <c r="Z90" s="169"/>
      <c r="AA90" s="169"/>
      <c r="AB90" s="418"/>
      <c r="AC90" s="986" t="s">
        <v>161</v>
      </c>
      <c r="AD90" s="987"/>
      <c r="AE90" s="988"/>
      <c r="AF90" s="988"/>
      <c r="AG90" s="989">
        <v>19</v>
      </c>
      <c r="AH90" s="987"/>
      <c r="AI90" s="988"/>
      <c r="AJ90" s="988"/>
      <c r="AK90" s="989">
        <v>12</v>
      </c>
      <c r="AL90" s="987"/>
      <c r="AM90" s="988"/>
      <c r="AN90" s="988"/>
      <c r="AO90" s="989">
        <v>11</v>
      </c>
    </row>
    <row r="91" spans="1:41" ht="18" customHeight="1" thickBot="1" x14ac:dyDescent="0.3">
      <c r="A91" s="775"/>
      <c r="B91" s="549"/>
      <c r="C91" s="574"/>
      <c r="D91" s="741">
        <f>D90*85%</f>
        <v>2941</v>
      </c>
      <c r="E91" s="296"/>
      <c r="F91" s="297"/>
      <c r="G91" s="722"/>
      <c r="H91" s="755"/>
      <c r="I91" s="295"/>
      <c r="J91" s="297"/>
      <c r="K91" s="722"/>
      <c r="L91" s="755"/>
      <c r="M91" s="295"/>
      <c r="N91" s="297"/>
      <c r="O91" s="51"/>
      <c r="P91" s="5"/>
      <c r="Q91" s="96"/>
      <c r="R91" s="96"/>
      <c r="S91" s="2016"/>
      <c r="T91" s="994">
        <v>980</v>
      </c>
      <c r="U91" s="995">
        <v>980</v>
      </c>
      <c r="V91" s="996">
        <v>550</v>
      </c>
      <c r="W91" s="997">
        <v>2510</v>
      </c>
      <c r="X91" s="998">
        <v>670</v>
      </c>
      <c r="Y91" s="999">
        <v>790</v>
      </c>
      <c r="Z91" s="995">
        <v>980</v>
      </c>
      <c r="AA91" s="995">
        <v>550</v>
      </c>
      <c r="AB91" s="1000">
        <f>Y91+Z91+AA91</f>
        <v>2320</v>
      </c>
      <c r="AC91" s="420"/>
      <c r="AD91" s="1001">
        <v>700</v>
      </c>
      <c r="AE91" s="1002">
        <v>830</v>
      </c>
      <c r="AF91" s="1002">
        <f>AG91-AE91-AD91</f>
        <v>480</v>
      </c>
      <c r="AG91" s="1003">
        <v>2010</v>
      </c>
      <c r="AH91" s="1001">
        <v>760</v>
      </c>
      <c r="AI91" s="1002">
        <v>830</v>
      </c>
      <c r="AJ91" s="1002">
        <v>540</v>
      </c>
      <c r="AK91" s="1003">
        <v>2130</v>
      </c>
      <c r="AL91" s="1001">
        <v>790</v>
      </c>
      <c r="AM91" s="1002">
        <v>830</v>
      </c>
      <c r="AN91" s="1002">
        <v>540</v>
      </c>
      <c r="AO91" s="1003">
        <v>2160</v>
      </c>
    </row>
    <row r="92" spans="1:41" ht="110.25" customHeight="1" thickBot="1" x14ac:dyDescent="0.3">
      <c r="A92" s="776" t="s">
        <v>119</v>
      </c>
      <c r="B92" s="557" t="s">
        <v>88</v>
      </c>
      <c r="C92" s="716">
        <v>2</v>
      </c>
      <c r="D92" s="742">
        <v>2940</v>
      </c>
      <c r="E92" s="346"/>
      <c r="F92" s="731"/>
      <c r="G92" s="723"/>
      <c r="H92" s="756"/>
      <c r="I92" s="759"/>
      <c r="J92" s="760"/>
      <c r="K92" s="723"/>
      <c r="L92" s="756"/>
      <c r="M92" s="759"/>
      <c r="N92" s="760"/>
      <c r="O92" s="51"/>
      <c r="P92" s="5"/>
      <c r="Q92" s="96"/>
      <c r="R92" s="96"/>
      <c r="S92" s="2016"/>
      <c r="T92" s="440"/>
      <c r="U92" s="441"/>
      <c r="V92" s="442"/>
      <c r="W92" s="470"/>
      <c r="X92" s="491"/>
      <c r="Y92" s="482"/>
      <c r="Z92" s="440"/>
      <c r="AA92" s="440"/>
      <c r="AB92" s="446"/>
      <c r="AC92" s="443"/>
      <c r="AD92" s="444"/>
      <c r="AE92" s="445"/>
      <c r="AF92" s="445"/>
      <c r="AG92" s="443"/>
      <c r="AH92" s="444"/>
      <c r="AI92" s="445"/>
      <c r="AJ92" s="445"/>
      <c r="AK92" s="443"/>
      <c r="AL92" s="444"/>
      <c r="AM92" s="445"/>
      <c r="AN92" s="445"/>
      <c r="AO92" s="443"/>
    </row>
    <row r="93" spans="1:41" ht="15" customHeight="1" thickBot="1" x14ac:dyDescent="0.3">
      <c r="A93" s="775"/>
      <c r="B93" s="549"/>
      <c r="C93" s="574"/>
      <c r="D93" s="1028">
        <v>3460</v>
      </c>
      <c r="E93" s="564"/>
      <c r="O93" s="51"/>
      <c r="P93" s="5"/>
      <c r="Q93" s="96"/>
      <c r="R93" s="96"/>
      <c r="S93" s="2017"/>
      <c r="T93" s="421" t="s">
        <v>110</v>
      </c>
      <c r="U93" s="438"/>
      <c r="V93" s="1018">
        <v>3460</v>
      </c>
      <c r="W93" s="468"/>
      <c r="X93" s="491"/>
      <c r="Y93" s="483"/>
      <c r="Z93" s="437"/>
      <c r="AA93" s="437"/>
      <c r="AB93" s="451"/>
      <c r="AC93" s="1899" t="s">
        <v>160</v>
      </c>
      <c r="AD93" s="990"/>
      <c r="AE93" s="991"/>
      <c r="AF93" s="992"/>
      <c r="AG93" s="993">
        <v>0.8</v>
      </c>
      <c r="AH93" s="990"/>
      <c r="AI93" s="991"/>
      <c r="AJ93" s="992"/>
      <c r="AK93" s="993">
        <v>0.85</v>
      </c>
      <c r="AL93" s="990"/>
      <c r="AM93" s="991"/>
      <c r="AN93" s="992"/>
      <c r="AO93" s="993">
        <v>0.86</v>
      </c>
    </row>
    <row r="94" spans="1:41" ht="13.5" customHeight="1" thickBot="1" x14ac:dyDescent="0.3">
      <c r="A94" s="775"/>
      <c r="B94" s="549"/>
      <c r="C94" s="574"/>
      <c r="D94" s="736">
        <f>D93*2</f>
        <v>6920</v>
      </c>
      <c r="E94" s="564"/>
      <c r="F94" s="737">
        <v>2560</v>
      </c>
      <c r="G94" s="565">
        <v>2810</v>
      </c>
      <c r="H94" s="754">
        <v>2050</v>
      </c>
      <c r="I94" s="736">
        <v>3050</v>
      </c>
      <c r="J94" s="737">
        <v>2180</v>
      </c>
      <c r="K94" s="565">
        <v>3080</v>
      </c>
      <c r="L94" s="754">
        <v>2200</v>
      </c>
      <c r="M94" s="768">
        <v>3270</v>
      </c>
      <c r="N94" s="769">
        <v>2370</v>
      </c>
      <c r="O94" s="51"/>
      <c r="S94" s="2017"/>
      <c r="T94" s="499">
        <v>980</v>
      </c>
      <c r="U94" s="500">
        <v>980</v>
      </c>
      <c r="V94" s="500">
        <f>(3460-T94-U94)*40%</f>
        <v>600</v>
      </c>
      <c r="W94" s="501">
        <f>T94+U94+V94</f>
        <v>2560</v>
      </c>
      <c r="X94" s="502"/>
      <c r="Y94" s="503">
        <v>790</v>
      </c>
      <c r="Z94" s="504">
        <v>980</v>
      </c>
      <c r="AA94" s="504">
        <v>600</v>
      </c>
      <c r="AB94" s="505">
        <f>AA94+Z94+Y94</f>
        <v>2370</v>
      </c>
      <c r="AC94" s="1900"/>
      <c r="AD94" s="506">
        <v>700</v>
      </c>
      <c r="AE94" s="507">
        <v>830</v>
      </c>
      <c r="AF94" s="507">
        <f>AG94-AE94-AD94</f>
        <v>518</v>
      </c>
      <c r="AG94" s="508">
        <f>2560*80%</f>
        <v>2048</v>
      </c>
      <c r="AH94" s="506">
        <v>760</v>
      </c>
      <c r="AI94" s="507">
        <v>830</v>
      </c>
      <c r="AJ94" s="507">
        <f>AK94-AI94-AH94</f>
        <v>586</v>
      </c>
      <c r="AK94" s="508">
        <f>2560*85%</f>
        <v>2176</v>
      </c>
      <c r="AL94" s="506">
        <v>790</v>
      </c>
      <c r="AM94" s="507">
        <v>830</v>
      </c>
      <c r="AN94" s="507">
        <f>AO94-AM94-AL94</f>
        <v>581.59999999999991</v>
      </c>
      <c r="AO94" s="508">
        <f>2560*86%</f>
        <v>2201.6</v>
      </c>
    </row>
    <row r="95" spans="1:41" ht="12.75" customHeight="1" thickBot="1" x14ac:dyDescent="0.3">
      <c r="A95" s="775"/>
      <c r="B95" s="549"/>
      <c r="C95" s="574"/>
      <c r="D95" s="736">
        <v>6920</v>
      </c>
      <c r="E95" s="564"/>
      <c r="F95" s="737">
        <v>2560</v>
      </c>
      <c r="G95" s="565">
        <v>2810</v>
      </c>
      <c r="H95" s="754">
        <v>2050</v>
      </c>
      <c r="I95" s="736">
        <v>3050</v>
      </c>
      <c r="J95" s="737">
        <v>2180</v>
      </c>
      <c r="K95" s="565">
        <v>3080</v>
      </c>
      <c r="L95" s="754">
        <v>2200</v>
      </c>
      <c r="M95" s="768">
        <v>3270</v>
      </c>
      <c r="N95" s="769">
        <v>2370</v>
      </c>
      <c r="O95" s="51"/>
      <c r="S95" s="2018"/>
      <c r="T95" s="492">
        <v>980</v>
      </c>
      <c r="U95" s="493">
        <v>980</v>
      </c>
      <c r="V95" s="494">
        <v>600</v>
      </c>
      <c r="W95" s="495">
        <v>2560</v>
      </c>
      <c r="X95" s="496">
        <v>670</v>
      </c>
      <c r="Y95" s="497">
        <v>790</v>
      </c>
      <c r="Z95" s="493">
        <v>980</v>
      </c>
      <c r="AA95" s="493">
        <v>600</v>
      </c>
      <c r="AB95" s="498">
        <f>Y95+Z95+AA95</f>
        <v>2370</v>
      </c>
      <c r="AC95" s="2019"/>
      <c r="AD95" s="452">
        <v>700</v>
      </c>
      <c r="AE95" s="453">
        <v>830</v>
      </c>
      <c r="AF95" s="453">
        <v>520</v>
      </c>
      <c r="AG95" s="454">
        <v>2050</v>
      </c>
      <c r="AH95" s="452">
        <v>760</v>
      </c>
      <c r="AI95" s="453">
        <v>830</v>
      </c>
      <c r="AJ95" s="453">
        <v>590</v>
      </c>
      <c r="AK95" s="454">
        <v>2180</v>
      </c>
      <c r="AL95" s="452">
        <v>790</v>
      </c>
      <c r="AM95" s="453">
        <v>830</v>
      </c>
      <c r="AN95" s="453">
        <v>580</v>
      </c>
      <c r="AO95" s="454">
        <v>2200</v>
      </c>
    </row>
    <row r="96" spans="1:41" ht="69" customHeight="1" x14ac:dyDescent="0.25">
      <c r="A96" s="776" t="s">
        <v>41</v>
      </c>
      <c r="B96" s="557" t="s">
        <v>88</v>
      </c>
      <c r="C96" s="716">
        <v>2</v>
      </c>
      <c r="D96" s="740">
        <v>6920</v>
      </c>
      <c r="E96" s="346"/>
      <c r="F96" s="731">
        <v>2560</v>
      </c>
      <c r="G96" s="721">
        <v>2810</v>
      </c>
      <c r="H96" s="751">
        <v>2050</v>
      </c>
      <c r="I96" s="740">
        <v>3050</v>
      </c>
      <c r="J96" s="731">
        <v>2180</v>
      </c>
      <c r="K96" s="721">
        <v>3080</v>
      </c>
      <c r="L96" s="751">
        <v>2200</v>
      </c>
      <c r="M96" s="740">
        <v>3270</v>
      </c>
      <c r="N96" s="731">
        <v>2370</v>
      </c>
      <c r="O96" s="51"/>
      <c r="W96" s="243"/>
      <c r="X96" s="436"/>
      <c r="Y96" s="436"/>
      <c r="Z96" s="436"/>
      <c r="AA96" s="436"/>
      <c r="AB96" s="436"/>
    </row>
    <row r="97" spans="1:28" ht="12.75" customHeight="1" x14ac:dyDescent="0.25">
      <c r="A97" s="775"/>
      <c r="B97" s="549"/>
      <c r="C97" s="574"/>
      <c r="D97" s="582"/>
      <c r="E97" s="570">
        <v>3580</v>
      </c>
      <c r="F97" s="795">
        <v>2510</v>
      </c>
      <c r="G97" s="719"/>
      <c r="H97" s="749"/>
      <c r="I97" s="726"/>
      <c r="J97" s="727"/>
      <c r="K97" s="719"/>
      <c r="L97" s="750"/>
      <c r="M97" s="741"/>
      <c r="N97" s="729"/>
      <c r="O97" s="51"/>
      <c r="X97" s="5"/>
      <c r="Y97" s="5"/>
      <c r="Z97" s="5"/>
      <c r="AA97" s="5"/>
      <c r="AB97" s="5"/>
    </row>
    <row r="98" spans="1:28" ht="12.75" customHeight="1" x14ac:dyDescent="0.25">
      <c r="A98" s="775"/>
      <c r="B98" s="549"/>
      <c r="C98" s="715"/>
      <c r="D98" s="582"/>
      <c r="E98" s="555">
        <f>E97*105%</f>
        <v>3759</v>
      </c>
      <c r="F98" s="729">
        <v>2560</v>
      </c>
      <c r="G98" s="720"/>
      <c r="H98" s="750">
        <v>2050</v>
      </c>
      <c r="I98" s="741"/>
      <c r="J98" s="729">
        <v>2180</v>
      </c>
      <c r="K98" s="720"/>
      <c r="L98" s="750">
        <v>2200</v>
      </c>
      <c r="M98" s="741"/>
      <c r="N98" s="729">
        <v>2370</v>
      </c>
      <c r="O98" s="51"/>
      <c r="X98" s="5"/>
      <c r="Y98" s="5"/>
      <c r="Z98" s="5"/>
      <c r="AA98" s="5"/>
      <c r="AB98" s="5"/>
    </row>
    <row r="99" spans="1:28" ht="54.6" customHeight="1" x14ac:dyDescent="0.25">
      <c r="A99" s="772" t="s">
        <v>31</v>
      </c>
      <c r="B99" s="557" t="s">
        <v>90</v>
      </c>
      <c r="C99" s="716">
        <v>1</v>
      </c>
      <c r="D99" s="743"/>
      <c r="E99" s="568">
        <v>3760</v>
      </c>
      <c r="F99" s="731">
        <v>2560</v>
      </c>
      <c r="G99" s="721"/>
      <c r="H99" s="751">
        <v>2050</v>
      </c>
      <c r="I99" s="740"/>
      <c r="J99" s="731">
        <v>2180</v>
      </c>
      <c r="K99" s="721"/>
      <c r="L99" s="751">
        <v>2200</v>
      </c>
      <c r="M99" s="740"/>
      <c r="N99" s="731">
        <v>2370</v>
      </c>
      <c r="O99" s="51"/>
      <c r="X99" s="5"/>
      <c r="Y99" s="5"/>
      <c r="Z99" s="5"/>
      <c r="AA99" s="5"/>
      <c r="AB99" s="5"/>
    </row>
    <row r="100" spans="1:28" ht="14.45" customHeight="1" x14ac:dyDescent="0.25">
      <c r="A100" s="581"/>
      <c r="B100" s="549"/>
      <c r="C100" s="574"/>
      <c r="D100" s="582"/>
      <c r="E100" s="570">
        <v>3830</v>
      </c>
      <c r="F100" s="795">
        <v>2510</v>
      </c>
      <c r="G100" s="720"/>
      <c r="H100" s="750"/>
      <c r="I100" s="728"/>
      <c r="J100" s="729"/>
      <c r="K100" s="757"/>
      <c r="L100" s="750"/>
      <c r="M100" s="741"/>
      <c r="N100" s="729"/>
      <c r="O100" s="51"/>
      <c r="X100" s="5"/>
      <c r="Y100" s="5"/>
      <c r="Z100" s="5"/>
      <c r="AA100" s="5"/>
      <c r="AB100" s="5"/>
    </row>
    <row r="101" spans="1:28" ht="12.6" customHeight="1" x14ac:dyDescent="0.25">
      <c r="A101" s="581"/>
      <c r="B101" s="549"/>
      <c r="C101" s="715"/>
      <c r="D101" s="582"/>
      <c r="E101" s="555">
        <f>E100*105%</f>
        <v>4021.5</v>
      </c>
      <c r="F101" s="729">
        <v>2510</v>
      </c>
      <c r="G101" s="719"/>
      <c r="H101" s="749"/>
      <c r="I101" s="726"/>
      <c r="J101" s="727"/>
      <c r="K101" s="719"/>
      <c r="L101" s="750"/>
      <c r="M101" s="741"/>
      <c r="N101" s="729"/>
      <c r="O101" s="51"/>
      <c r="X101" s="5"/>
      <c r="Y101" s="5"/>
      <c r="Z101" s="5"/>
      <c r="AA101" s="5"/>
      <c r="AB101" s="5"/>
    </row>
    <row r="102" spans="1:28" ht="11.45" customHeight="1" x14ac:dyDescent="0.25">
      <c r="A102" s="581"/>
      <c r="B102" s="549"/>
      <c r="C102" s="574"/>
      <c r="D102" s="582"/>
      <c r="E102" s="555">
        <v>4020</v>
      </c>
      <c r="F102" s="729">
        <v>2560</v>
      </c>
      <c r="G102" s="720"/>
      <c r="H102" s="750">
        <v>2050</v>
      </c>
      <c r="I102" s="741"/>
      <c r="J102" s="729">
        <v>2180</v>
      </c>
      <c r="K102" s="720"/>
      <c r="L102" s="750">
        <v>2200</v>
      </c>
      <c r="M102" s="741"/>
      <c r="N102" s="729">
        <v>2370</v>
      </c>
      <c r="O102" s="51"/>
      <c r="X102" s="5"/>
      <c r="Y102" s="5"/>
      <c r="Z102" s="5"/>
      <c r="AA102" s="5"/>
      <c r="AB102" s="5"/>
    </row>
    <row r="103" spans="1:28" ht="47.25" customHeight="1" x14ac:dyDescent="0.25">
      <c r="A103" s="772" t="s">
        <v>29</v>
      </c>
      <c r="B103" s="557" t="s">
        <v>68</v>
      </c>
      <c r="C103" s="716">
        <v>1</v>
      </c>
      <c r="D103" s="730"/>
      <c r="E103" s="568">
        <v>4020</v>
      </c>
      <c r="F103" s="731">
        <v>2560</v>
      </c>
      <c r="G103" s="721"/>
      <c r="H103" s="751">
        <v>2050</v>
      </c>
      <c r="I103" s="740"/>
      <c r="J103" s="731">
        <v>2180</v>
      </c>
      <c r="K103" s="721"/>
      <c r="L103" s="751">
        <v>2200</v>
      </c>
      <c r="M103" s="740"/>
      <c r="N103" s="731">
        <v>2370</v>
      </c>
      <c r="O103" s="51"/>
      <c r="X103" s="5"/>
      <c r="Y103" s="5"/>
      <c r="Z103" s="5"/>
      <c r="AA103" s="5"/>
      <c r="AB103" s="5"/>
    </row>
    <row r="104" spans="1:28" ht="13.5" customHeight="1" x14ac:dyDescent="0.25">
      <c r="A104" s="581"/>
      <c r="B104" s="549"/>
      <c r="C104" s="718"/>
      <c r="D104" s="728"/>
      <c r="E104" s="570">
        <v>4140</v>
      </c>
      <c r="F104" s="729"/>
      <c r="G104" s="719"/>
      <c r="H104" s="749"/>
      <c r="I104" s="726"/>
      <c r="J104" s="727"/>
      <c r="K104" s="719"/>
      <c r="L104" s="750"/>
      <c r="M104" s="741"/>
      <c r="N104" s="729"/>
      <c r="O104" s="51"/>
      <c r="X104" s="5"/>
      <c r="Y104" s="5"/>
      <c r="Z104" s="5"/>
      <c r="AA104" s="5"/>
      <c r="AB104" s="5"/>
    </row>
    <row r="105" spans="1:28" ht="13.15" customHeight="1" x14ac:dyDescent="0.25">
      <c r="A105" s="581"/>
      <c r="B105" s="549"/>
      <c r="C105" s="715"/>
      <c r="D105" s="728"/>
      <c r="E105" s="555">
        <f>E104*105%</f>
        <v>4347</v>
      </c>
      <c r="F105" s="729">
        <v>2560</v>
      </c>
      <c r="G105" s="720"/>
      <c r="H105" s="750">
        <v>2050</v>
      </c>
      <c r="I105" s="741"/>
      <c r="J105" s="729">
        <v>2180</v>
      </c>
      <c r="K105" s="720"/>
      <c r="L105" s="750">
        <v>2200</v>
      </c>
      <c r="M105" s="741"/>
      <c r="N105" s="729">
        <v>2370</v>
      </c>
      <c r="O105" s="51"/>
      <c r="X105" s="5"/>
      <c r="Y105" s="5"/>
      <c r="Z105" s="5"/>
      <c r="AA105" s="5"/>
      <c r="AB105" s="5"/>
    </row>
    <row r="106" spans="1:28" ht="93" customHeight="1" x14ac:dyDescent="0.25">
      <c r="A106" s="776" t="s">
        <v>165</v>
      </c>
      <c r="B106" s="557" t="s">
        <v>134</v>
      </c>
      <c r="C106" s="716">
        <v>1</v>
      </c>
      <c r="D106" s="730"/>
      <c r="E106" s="568">
        <v>4350</v>
      </c>
      <c r="F106" s="731">
        <v>2560</v>
      </c>
      <c r="G106" s="721"/>
      <c r="H106" s="751">
        <v>2050</v>
      </c>
      <c r="I106" s="740"/>
      <c r="J106" s="731">
        <v>2180</v>
      </c>
      <c r="K106" s="721"/>
      <c r="L106" s="751">
        <v>2200</v>
      </c>
      <c r="M106" s="740"/>
      <c r="N106" s="731">
        <v>2370</v>
      </c>
      <c r="O106" s="51"/>
      <c r="X106" s="5"/>
      <c r="Y106" s="5"/>
      <c r="Z106" s="5"/>
      <c r="AA106" s="5"/>
      <c r="AB106" s="5"/>
    </row>
    <row r="107" spans="1:28" ht="10.9" customHeight="1" x14ac:dyDescent="0.25">
      <c r="A107" s="775"/>
      <c r="B107" s="549"/>
      <c r="C107" s="574"/>
      <c r="D107" s="582"/>
      <c r="E107" s="570">
        <v>3300</v>
      </c>
      <c r="F107" s="745"/>
      <c r="G107" s="724"/>
      <c r="H107" s="676"/>
      <c r="I107" s="582"/>
      <c r="J107" s="745"/>
      <c r="K107" s="758"/>
      <c r="L107" s="763"/>
      <c r="M107" s="582"/>
      <c r="N107" s="575"/>
      <c r="O107" s="51"/>
      <c r="X107" s="5"/>
      <c r="Y107" s="5"/>
      <c r="Z107" s="5"/>
      <c r="AA107" s="5"/>
      <c r="AB107" s="5"/>
    </row>
    <row r="108" spans="1:28" ht="12" customHeight="1" x14ac:dyDescent="0.25">
      <c r="A108" s="775"/>
      <c r="B108" s="549"/>
      <c r="C108" s="574"/>
      <c r="D108" s="582"/>
      <c r="E108" s="555">
        <v>3460</v>
      </c>
      <c r="F108" s="621"/>
      <c r="G108" s="633"/>
      <c r="H108" s="606"/>
      <c r="I108" s="620"/>
      <c r="J108" s="621"/>
      <c r="K108" s="633"/>
      <c r="L108" s="606"/>
      <c r="M108" s="620"/>
      <c r="N108" s="621"/>
      <c r="O108" s="51"/>
      <c r="X108" s="5"/>
      <c r="Y108" s="5"/>
      <c r="Z108" s="5"/>
      <c r="AA108" s="5"/>
      <c r="AB108" s="5"/>
    </row>
    <row r="109" spans="1:28" ht="93" customHeight="1" thickBot="1" x14ac:dyDescent="0.3">
      <c r="A109" s="779" t="s">
        <v>58</v>
      </c>
      <c r="B109" s="780" t="s">
        <v>61</v>
      </c>
      <c r="C109" s="781">
        <v>1</v>
      </c>
      <c r="D109" s="746"/>
      <c r="E109" s="747">
        <v>3460</v>
      </c>
      <c r="F109" s="748"/>
      <c r="G109" s="782"/>
      <c r="H109" s="783"/>
      <c r="I109" s="761"/>
      <c r="J109" s="748"/>
      <c r="K109" s="782"/>
      <c r="L109" s="783"/>
      <c r="M109" s="761"/>
      <c r="N109" s="748"/>
      <c r="O109" s="51"/>
      <c r="X109" s="5"/>
      <c r="Y109" s="5"/>
      <c r="Z109" s="5"/>
      <c r="AA109" s="5"/>
      <c r="AB109" s="5"/>
    </row>
    <row r="110" spans="1:28" ht="24" customHeight="1" thickBot="1" x14ac:dyDescent="0.3">
      <c r="A110" s="1878" t="s">
        <v>54</v>
      </c>
      <c r="B110" s="1879"/>
      <c r="C110" s="1879"/>
      <c r="D110" s="1879"/>
      <c r="E110" s="1879"/>
      <c r="F110" s="1879"/>
      <c r="G110" s="1879"/>
      <c r="H110" s="1879"/>
      <c r="I110" s="1879"/>
      <c r="J110" s="1879"/>
      <c r="K110" s="1879"/>
      <c r="L110" s="1879"/>
      <c r="M110" s="777"/>
      <c r="N110" s="778"/>
      <c r="O110" s="101"/>
      <c r="X110" s="5"/>
      <c r="Y110" s="5"/>
      <c r="Z110" s="5"/>
      <c r="AA110" s="5"/>
      <c r="AB110" s="5"/>
    </row>
    <row r="111" spans="1:28" ht="12" customHeight="1" x14ac:dyDescent="0.25">
      <c r="A111" s="804"/>
      <c r="B111" s="805"/>
      <c r="C111" s="806"/>
      <c r="D111" s="1026">
        <v>3700</v>
      </c>
      <c r="E111" s="1027">
        <v>5180</v>
      </c>
      <c r="F111" s="795">
        <v>2510</v>
      </c>
      <c r="G111" s="788">
        <v>3000</v>
      </c>
      <c r="H111" s="799">
        <v>2010</v>
      </c>
      <c r="I111" s="794">
        <v>3260</v>
      </c>
      <c r="J111" s="795">
        <v>2130</v>
      </c>
      <c r="K111" s="788">
        <v>3290</v>
      </c>
      <c r="L111" s="799">
        <v>2160</v>
      </c>
      <c r="M111" s="803">
        <v>3330</v>
      </c>
      <c r="N111" s="795">
        <v>2320</v>
      </c>
      <c r="O111" s="101"/>
      <c r="X111" s="5"/>
      <c r="Y111" s="5"/>
      <c r="Z111" s="5"/>
      <c r="AA111" s="5"/>
      <c r="AB111" s="5"/>
    </row>
    <row r="112" spans="1:28" ht="11.45" customHeight="1" x14ac:dyDescent="0.25">
      <c r="A112" s="809"/>
      <c r="B112" s="569"/>
      <c r="C112" s="784">
        <v>7.0000000000000007E-2</v>
      </c>
      <c r="D112" s="792">
        <f>D111*107%</f>
        <v>3959.0000000000005</v>
      </c>
      <c r="E112" s="571">
        <f>D112*140%</f>
        <v>5542.6</v>
      </c>
      <c r="F112" s="737"/>
      <c r="G112" s="719">
        <f>D112*81%</f>
        <v>3206.7900000000004</v>
      </c>
      <c r="H112" s="749"/>
      <c r="I112" s="726">
        <f>D112*88%</f>
        <v>3483.9200000000005</v>
      </c>
      <c r="J112" s="727"/>
      <c r="K112" s="719">
        <f>D112*89%</f>
        <v>3523.5100000000007</v>
      </c>
      <c r="L112" s="754"/>
      <c r="M112" s="726">
        <f>D112*95%</f>
        <v>3761.05</v>
      </c>
      <c r="N112" s="737"/>
      <c r="O112" s="101"/>
      <c r="X112" s="5"/>
      <c r="Y112" s="5"/>
      <c r="Z112" s="5"/>
      <c r="AA112" s="5"/>
      <c r="AB112" s="5"/>
    </row>
    <row r="113" spans="1:28" ht="13.15" customHeight="1" x14ac:dyDescent="0.25">
      <c r="A113" s="809"/>
      <c r="B113" s="569"/>
      <c r="C113" s="785"/>
      <c r="D113" s="793">
        <v>3960</v>
      </c>
      <c r="E113" s="572">
        <v>5540</v>
      </c>
      <c r="F113" s="729">
        <v>2560</v>
      </c>
      <c r="G113" s="720">
        <v>3210</v>
      </c>
      <c r="H113" s="750">
        <v>2050</v>
      </c>
      <c r="I113" s="741">
        <v>3480</v>
      </c>
      <c r="J113" s="729">
        <v>2180</v>
      </c>
      <c r="K113" s="720">
        <v>3520</v>
      </c>
      <c r="L113" s="750">
        <v>2200</v>
      </c>
      <c r="M113" s="741">
        <v>3760</v>
      </c>
      <c r="N113" s="729">
        <v>2370</v>
      </c>
      <c r="O113" s="101"/>
      <c r="X113" s="5"/>
      <c r="Y113" s="5"/>
      <c r="Z113" s="5"/>
      <c r="AA113" s="5"/>
      <c r="AB113" s="5"/>
    </row>
    <row r="114" spans="1:28" ht="55.15" customHeight="1" x14ac:dyDescent="0.25">
      <c r="A114" s="772" t="s">
        <v>51</v>
      </c>
      <c r="B114" s="557" t="s">
        <v>166</v>
      </c>
      <c r="C114" s="786">
        <v>2</v>
      </c>
      <c r="D114" s="772">
        <v>3960</v>
      </c>
      <c r="E114" s="556">
        <v>5540</v>
      </c>
      <c r="F114" s="731">
        <v>2560</v>
      </c>
      <c r="G114" s="721">
        <v>3210</v>
      </c>
      <c r="H114" s="751">
        <v>2050</v>
      </c>
      <c r="I114" s="740">
        <v>3480</v>
      </c>
      <c r="J114" s="731">
        <v>2180</v>
      </c>
      <c r="K114" s="721">
        <v>3520</v>
      </c>
      <c r="L114" s="751">
        <v>2200</v>
      </c>
      <c r="M114" s="740">
        <v>3760</v>
      </c>
      <c r="N114" s="731">
        <v>2370</v>
      </c>
      <c r="O114" s="51"/>
      <c r="X114" s="5"/>
      <c r="Y114" s="5"/>
      <c r="Z114" s="5"/>
      <c r="AA114" s="5"/>
      <c r="AB114" s="5"/>
    </row>
    <row r="115" spans="1:28" ht="12.6" customHeight="1" x14ac:dyDescent="0.25">
      <c r="A115" s="581"/>
      <c r="B115" s="549"/>
      <c r="C115" s="787"/>
      <c r="D115" s="794">
        <v>3880</v>
      </c>
      <c r="E115" s="570">
        <v>5440</v>
      </c>
      <c r="F115" s="795">
        <v>2510</v>
      </c>
      <c r="G115" s="788">
        <v>3150</v>
      </c>
      <c r="H115" s="799">
        <v>2010</v>
      </c>
      <c r="I115" s="803">
        <v>3420</v>
      </c>
      <c r="J115" s="795">
        <v>2130</v>
      </c>
      <c r="K115" s="788">
        <v>3460</v>
      </c>
      <c r="L115" s="799">
        <v>2160</v>
      </c>
      <c r="M115" s="803">
        <v>3500</v>
      </c>
      <c r="N115" s="795">
        <v>2320</v>
      </c>
      <c r="O115" s="51"/>
      <c r="X115" s="5"/>
      <c r="Y115" s="5"/>
      <c r="Z115" s="5"/>
      <c r="AA115" s="5"/>
      <c r="AB115" s="5"/>
    </row>
    <row r="116" spans="1:28" ht="12.6" customHeight="1" x14ac:dyDescent="0.25">
      <c r="A116" s="581"/>
      <c r="B116" s="549"/>
      <c r="C116" s="784">
        <v>7.0000000000000007E-2</v>
      </c>
      <c r="D116" s="796">
        <f>D115*107%</f>
        <v>4151.6000000000004</v>
      </c>
      <c r="E116" s="554">
        <f>D116*140%</f>
        <v>5812.24</v>
      </c>
      <c r="F116" s="797"/>
      <c r="G116" s="1039">
        <f>D116*81%</f>
        <v>3362.7960000000007</v>
      </c>
      <c r="H116" s="749"/>
      <c r="I116" s="726">
        <f>D116*88%</f>
        <v>3653.4080000000004</v>
      </c>
      <c r="J116" s="727"/>
      <c r="K116" s="1039">
        <f>D116*89%</f>
        <v>3694.9240000000004</v>
      </c>
      <c r="L116" s="801"/>
      <c r="M116" s="738">
        <f>D116*95%</f>
        <v>3944.02</v>
      </c>
      <c r="N116" s="797"/>
      <c r="O116" s="51"/>
      <c r="X116" s="5"/>
      <c r="Y116" s="5"/>
      <c r="Z116" s="5"/>
      <c r="AA116" s="5"/>
      <c r="AB116" s="5"/>
    </row>
    <row r="117" spans="1:28" ht="15.75" customHeight="1" x14ac:dyDescent="0.25">
      <c r="A117" s="581"/>
      <c r="B117" s="549"/>
      <c r="C117" s="787"/>
      <c r="D117" s="728">
        <v>4150</v>
      </c>
      <c r="E117" s="555">
        <v>5810</v>
      </c>
      <c r="F117" s="729">
        <v>2560</v>
      </c>
      <c r="G117" s="720">
        <v>3360</v>
      </c>
      <c r="H117" s="750">
        <v>2050</v>
      </c>
      <c r="I117" s="741">
        <v>3650</v>
      </c>
      <c r="J117" s="729">
        <v>2180</v>
      </c>
      <c r="K117" s="720">
        <v>3690</v>
      </c>
      <c r="L117" s="750">
        <v>2200</v>
      </c>
      <c r="M117" s="741">
        <v>3940</v>
      </c>
      <c r="N117" s="729">
        <v>2370</v>
      </c>
      <c r="O117" s="51"/>
      <c r="X117" s="5"/>
      <c r="Y117" s="5"/>
      <c r="Z117" s="5"/>
      <c r="AA117" s="5"/>
      <c r="AB117" s="5"/>
    </row>
    <row r="118" spans="1:28" ht="66.75" customHeight="1" thickBot="1" x14ac:dyDescent="0.25">
      <c r="A118" s="810" t="s">
        <v>136</v>
      </c>
      <c r="B118" s="811" t="s">
        <v>167</v>
      </c>
      <c r="C118" s="812">
        <v>2</v>
      </c>
      <c r="D118" s="798">
        <v>4150</v>
      </c>
      <c r="E118" s="747">
        <v>5810</v>
      </c>
      <c r="F118" s="731">
        <v>2560</v>
      </c>
      <c r="G118" s="782">
        <v>3360</v>
      </c>
      <c r="H118" s="751">
        <v>2050</v>
      </c>
      <c r="I118" s="761">
        <v>3650</v>
      </c>
      <c r="J118" s="731">
        <v>2180</v>
      </c>
      <c r="K118" s="782">
        <v>3690</v>
      </c>
      <c r="L118" s="751">
        <v>2200</v>
      </c>
      <c r="M118" s="761">
        <v>3940</v>
      </c>
      <c r="N118" s="731">
        <v>2370</v>
      </c>
      <c r="O118" s="2014" t="s">
        <v>143</v>
      </c>
      <c r="P118" s="2014"/>
      <c r="Q118" s="48"/>
      <c r="R118" s="48"/>
      <c r="S118" s="48"/>
      <c r="X118" s="5"/>
      <c r="Y118" s="5"/>
      <c r="Z118" s="5"/>
      <c r="AA118" s="5"/>
      <c r="AB118" s="5"/>
    </row>
    <row r="119" spans="1:28" ht="28.15" customHeight="1" thickBot="1" x14ac:dyDescent="0.3">
      <c r="A119" s="1819" t="s">
        <v>95</v>
      </c>
      <c r="B119" s="1820"/>
      <c r="C119" s="1820"/>
      <c r="D119" s="1820"/>
      <c r="E119" s="1820"/>
      <c r="F119" s="1820"/>
      <c r="G119" s="1820"/>
      <c r="H119" s="1820"/>
      <c r="I119" s="1820"/>
      <c r="J119" s="1820"/>
      <c r="K119" s="1820"/>
      <c r="L119" s="1820"/>
      <c r="M119" s="1820"/>
      <c r="N119" s="1821"/>
      <c r="O119" s="101"/>
      <c r="X119" s="5"/>
      <c r="Y119" s="5"/>
      <c r="Z119" s="5"/>
      <c r="AA119" s="5"/>
      <c r="AB119" s="5"/>
    </row>
    <row r="120" spans="1:28" ht="22.9" hidden="1" customHeight="1" thickBot="1" x14ac:dyDescent="0.25">
      <c r="A120" s="813"/>
      <c r="B120" s="813"/>
      <c r="C120" s="813"/>
      <c r="D120" s="814">
        <v>3200</v>
      </c>
      <c r="E120" s="814"/>
      <c r="F120" s="814"/>
      <c r="G120" s="814"/>
      <c r="H120" s="814"/>
      <c r="I120" s="814"/>
      <c r="J120" s="814"/>
      <c r="K120" s="814">
        <v>3520</v>
      </c>
      <c r="L120" s="815"/>
      <c r="M120" s="815"/>
      <c r="N120" s="815"/>
      <c r="O120" s="104"/>
      <c r="X120" s="5"/>
      <c r="Y120" s="5"/>
      <c r="Z120" s="5"/>
      <c r="AA120" s="5"/>
      <c r="AB120" s="5"/>
    </row>
    <row r="121" spans="1:28" ht="12.6" customHeight="1" x14ac:dyDescent="0.25">
      <c r="A121" s="816"/>
      <c r="B121" s="817"/>
      <c r="C121" s="832">
        <v>1</v>
      </c>
      <c r="D121" s="794">
        <v>4750</v>
      </c>
      <c r="E121" s="570">
        <v>6640</v>
      </c>
      <c r="F121" s="822">
        <v>2610</v>
      </c>
      <c r="G121" s="844">
        <v>0.81</v>
      </c>
      <c r="H121" s="845">
        <v>0.8</v>
      </c>
      <c r="I121" s="846">
        <v>0.88</v>
      </c>
      <c r="J121" s="847">
        <v>0.85</v>
      </c>
      <c r="K121" s="844">
        <v>0.89</v>
      </c>
      <c r="L121" s="845">
        <v>0.86</v>
      </c>
      <c r="M121" s="846">
        <v>0.95</v>
      </c>
      <c r="N121" s="847">
        <v>0.9</v>
      </c>
      <c r="O121" s="412" t="s">
        <v>149</v>
      </c>
      <c r="X121" s="5"/>
      <c r="Y121" s="5"/>
      <c r="Z121" s="5"/>
      <c r="AA121" s="5"/>
      <c r="AB121" s="5"/>
    </row>
    <row r="122" spans="1:28" ht="12.6" customHeight="1" x14ac:dyDescent="0.25">
      <c r="A122" s="326"/>
      <c r="B122" s="549"/>
      <c r="C122" s="833">
        <v>7.0000000000000007E-2</v>
      </c>
      <c r="D122" s="796">
        <f>D121*107%</f>
        <v>5082.5</v>
      </c>
      <c r="E122" s="554">
        <f>D122*140%</f>
        <v>7115.5</v>
      </c>
      <c r="F122" s="727">
        <f>D122*55%</f>
        <v>2795.375</v>
      </c>
      <c r="G122" s="843">
        <f>D122*G121/100</f>
        <v>41.16825</v>
      </c>
      <c r="H122" s="749">
        <f>F122*H121</f>
        <v>2236.3000000000002</v>
      </c>
      <c r="I122" s="843">
        <f>D122*I121/100</f>
        <v>44.726000000000006</v>
      </c>
      <c r="J122" s="739">
        <f>F122*J121</f>
        <v>2376.0687499999999</v>
      </c>
      <c r="K122" s="843">
        <f>D122*K121/100</f>
        <v>45.234250000000003</v>
      </c>
      <c r="L122" s="762">
        <f>F122*L121</f>
        <v>2404.0225</v>
      </c>
      <c r="M122" s="827">
        <f>D122*M121/100</f>
        <v>48.283749999999998</v>
      </c>
      <c r="N122" s="739">
        <f>F122*N121</f>
        <v>2515.8375000000001</v>
      </c>
      <c r="O122" s="105"/>
      <c r="X122" s="5"/>
      <c r="Y122" s="5"/>
      <c r="Z122" s="5"/>
      <c r="AA122" s="5"/>
      <c r="AB122" s="5"/>
    </row>
    <row r="123" spans="1:28" ht="12" customHeight="1" x14ac:dyDescent="0.25">
      <c r="A123" s="326"/>
      <c r="B123" s="549"/>
      <c r="C123" s="834">
        <v>2</v>
      </c>
      <c r="D123" s="728">
        <v>5080</v>
      </c>
      <c r="E123" s="555">
        <v>7110</v>
      </c>
      <c r="F123" s="820">
        <v>2800</v>
      </c>
      <c r="G123" s="848">
        <v>4120</v>
      </c>
      <c r="H123" s="849">
        <v>2240</v>
      </c>
      <c r="I123" s="850">
        <v>4470</v>
      </c>
      <c r="J123" s="851">
        <v>2380</v>
      </c>
      <c r="K123" s="848">
        <v>4520</v>
      </c>
      <c r="L123" s="849">
        <v>2400</v>
      </c>
      <c r="M123" s="850">
        <v>4830</v>
      </c>
      <c r="N123" s="851">
        <v>2520</v>
      </c>
      <c r="O123" s="105"/>
      <c r="X123" s="5"/>
      <c r="Y123" s="5"/>
      <c r="Z123" s="5"/>
      <c r="AA123" s="5"/>
      <c r="AB123" s="5"/>
    </row>
    <row r="124" spans="1:28" ht="55.9" customHeight="1" thickBot="1" x14ac:dyDescent="0.3">
      <c r="A124" s="772" t="s">
        <v>15</v>
      </c>
      <c r="B124" s="557" t="s">
        <v>168</v>
      </c>
      <c r="C124" s="835">
        <v>2</v>
      </c>
      <c r="D124" s="730">
        <v>5080</v>
      </c>
      <c r="E124" s="558">
        <v>7110</v>
      </c>
      <c r="F124" s="840">
        <v>2800</v>
      </c>
      <c r="G124" s="838">
        <v>4120</v>
      </c>
      <c r="H124" s="828">
        <v>2240</v>
      </c>
      <c r="I124" s="730">
        <v>4470</v>
      </c>
      <c r="J124" s="821">
        <v>2380</v>
      </c>
      <c r="K124" s="830">
        <v>4520</v>
      </c>
      <c r="L124" s="825">
        <v>2400</v>
      </c>
      <c r="M124" s="730">
        <v>4830</v>
      </c>
      <c r="N124" s="821">
        <v>2520</v>
      </c>
      <c r="O124" s="145">
        <v>1.4</v>
      </c>
      <c r="P124" s="97">
        <v>0.55000000000000004</v>
      </c>
      <c r="X124" s="5"/>
      <c r="Y124" s="5"/>
      <c r="Z124" s="5"/>
      <c r="AA124" s="5"/>
      <c r="AB124" s="5"/>
    </row>
    <row r="125" spans="1:28" ht="12" customHeight="1" x14ac:dyDescent="0.25">
      <c r="A125" s="581"/>
      <c r="B125" s="549"/>
      <c r="C125" s="836"/>
      <c r="D125" s="794">
        <v>5120</v>
      </c>
      <c r="E125" s="570">
        <v>7170</v>
      </c>
      <c r="F125" s="822">
        <v>2820</v>
      </c>
      <c r="G125" s="844">
        <v>0.81</v>
      </c>
      <c r="H125" s="845">
        <v>0.8</v>
      </c>
      <c r="I125" s="846">
        <v>0.88</v>
      </c>
      <c r="J125" s="847">
        <v>0.85</v>
      </c>
      <c r="K125" s="844">
        <v>0.89</v>
      </c>
      <c r="L125" s="845">
        <v>0.86</v>
      </c>
      <c r="M125" s="846">
        <v>0.95</v>
      </c>
      <c r="N125" s="847">
        <v>0.9</v>
      </c>
      <c r="O125" s="105"/>
    </row>
    <row r="126" spans="1:28" ht="13.15" customHeight="1" x14ac:dyDescent="0.25">
      <c r="A126" s="581"/>
      <c r="B126" s="549"/>
      <c r="C126" s="833">
        <v>7.0000000000000007E-2</v>
      </c>
      <c r="D126" s="796">
        <f>D125*107%</f>
        <v>5478.4000000000005</v>
      </c>
      <c r="E126" s="554">
        <f>D126*140%</f>
        <v>7669.76</v>
      </c>
      <c r="F126" s="739">
        <f>D126*55%</f>
        <v>3013.1200000000003</v>
      </c>
      <c r="G126" s="1035">
        <f>D126*G125/100</f>
        <v>44.375040000000006</v>
      </c>
      <c r="H126" s="1038">
        <f>F126*H125</f>
        <v>2410.4960000000005</v>
      </c>
      <c r="I126" s="1035">
        <f>D126*I125/100</f>
        <v>48.209920000000004</v>
      </c>
      <c r="J126" s="1037">
        <f>F126*J125</f>
        <v>2561.152</v>
      </c>
      <c r="K126" s="1035">
        <f>D126*K125/100</f>
        <v>48.757760000000005</v>
      </c>
      <c r="L126" s="1038">
        <f>F126*L125</f>
        <v>2591.2832000000003</v>
      </c>
      <c r="M126" s="1036">
        <f>D126*M125/100</f>
        <v>52.044800000000002</v>
      </c>
      <c r="N126" s="1037">
        <f>F126*N125</f>
        <v>2711.8080000000004</v>
      </c>
      <c r="O126" s="105"/>
    </row>
    <row r="127" spans="1:28" ht="12" customHeight="1" x14ac:dyDescent="0.25">
      <c r="A127" s="581"/>
      <c r="B127" s="549"/>
      <c r="C127" s="836"/>
      <c r="D127" s="728">
        <v>5480</v>
      </c>
      <c r="E127" s="555">
        <v>7670</v>
      </c>
      <c r="F127" s="820">
        <v>3010</v>
      </c>
      <c r="G127" s="757">
        <v>4440</v>
      </c>
      <c r="H127" s="824">
        <v>2410</v>
      </c>
      <c r="I127" s="728">
        <v>4820</v>
      </c>
      <c r="J127" s="820">
        <v>2560</v>
      </c>
      <c r="K127" s="757">
        <v>4880</v>
      </c>
      <c r="L127" s="824">
        <v>2590</v>
      </c>
      <c r="M127" s="728">
        <v>5200</v>
      </c>
      <c r="N127" s="820">
        <v>2710</v>
      </c>
      <c r="O127" s="105"/>
    </row>
    <row r="128" spans="1:28" ht="63.75" customHeight="1" thickBot="1" x14ac:dyDescent="0.3">
      <c r="A128" s="730" t="s">
        <v>14</v>
      </c>
      <c r="B128" s="557" t="s">
        <v>169</v>
      </c>
      <c r="C128" s="835">
        <v>2</v>
      </c>
      <c r="D128" s="730">
        <v>5480</v>
      </c>
      <c r="E128" s="558">
        <v>7670</v>
      </c>
      <c r="F128" s="840">
        <v>3010</v>
      </c>
      <c r="G128" s="838">
        <v>4440</v>
      </c>
      <c r="H128" s="828">
        <v>2410</v>
      </c>
      <c r="I128" s="730">
        <v>4820</v>
      </c>
      <c r="J128" s="821">
        <v>2560</v>
      </c>
      <c r="K128" s="830">
        <v>4880</v>
      </c>
      <c r="L128" s="825">
        <v>2590</v>
      </c>
      <c r="M128" s="730">
        <v>5200</v>
      </c>
      <c r="N128" s="821">
        <v>2710</v>
      </c>
      <c r="O128" s="145">
        <v>1.4</v>
      </c>
      <c r="P128" s="97">
        <v>0.55000000000000004</v>
      </c>
    </row>
    <row r="129" spans="1:16" ht="13.9" customHeight="1" x14ac:dyDescent="0.25">
      <c r="A129" s="326"/>
      <c r="B129" s="549"/>
      <c r="C129" s="836"/>
      <c r="D129" s="794">
        <v>5450</v>
      </c>
      <c r="E129" s="570">
        <v>7630</v>
      </c>
      <c r="F129" s="822">
        <v>3000</v>
      </c>
      <c r="G129" s="844">
        <v>0.81</v>
      </c>
      <c r="H129" s="845">
        <v>0.8</v>
      </c>
      <c r="I129" s="846">
        <v>0.88</v>
      </c>
      <c r="J129" s="847">
        <v>0.85</v>
      </c>
      <c r="K129" s="844">
        <v>0.89</v>
      </c>
      <c r="L129" s="845">
        <v>0.86</v>
      </c>
      <c r="M129" s="846">
        <v>0.95</v>
      </c>
      <c r="N129" s="847">
        <v>0.9</v>
      </c>
      <c r="O129" s="105"/>
    </row>
    <row r="130" spans="1:16" ht="15.6" customHeight="1" x14ac:dyDescent="0.25">
      <c r="A130" s="326"/>
      <c r="B130" s="549"/>
      <c r="C130" s="833">
        <v>7.0000000000000007E-2</v>
      </c>
      <c r="D130" s="796">
        <f>D129*107%</f>
        <v>5831.5</v>
      </c>
      <c r="E130" s="554">
        <f>D130*140%</f>
        <v>8164.0999999999995</v>
      </c>
      <c r="F130" s="727">
        <f>D130*55%</f>
        <v>3207.3250000000003</v>
      </c>
      <c r="G130" s="843">
        <f>D130*G129/100</f>
        <v>47.235150000000004</v>
      </c>
      <c r="H130" s="749">
        <f>F130*H129</f>
        <v>2565.8600000000006</v>
      </c>
      <c r="I130" s="843">
        <f>D130*I129/100</f>
        <v>51.3172</v>
      </c>
      <c r="J130" s="739">
        <f>F130*J129</f>
        <v>2726.2262500000002</v>
      </c>
      <c r="K130" s="843">
        <f>D130*K129/100</f>
        <v>51.900349999999996</v>
      </c>
      <c r="L130" s="762">
        <f>F130*L129</f>
        <v>2758.2995000000001</v>
      </c>
      <c r="M130" s="827">
        <f>D130*M129/100</f>
        <v>55.399250000000002</v>
      </c>
      <c r="N130" s="739">
        <f>F130*N129</f>
        <v>2886.5925000000002</v>
      </c>
      <c r="O130" s="105"/>
    </row>
    <row r="131" spans="1:16" ht="18.600000000000001" customHeight="1" x14ac:dyDescent="0.25">
      <c r="A131" s="582"/>
      <c r="B131" s="549"/>
      <c r="C131" s="836"/>
      <c r="D131" s="728">
        <v>5830</v>
      </c>
      <c r="E131" s="555">
        <v>8160</v>
      </c>
      <c r="F131" s="820">
        <v>3210</v>
      </c>
      <c r="G131" s="757">
        <v>4720</v>
      </c>
      <c r="H131" s="824">
        <v>2570</v>
      </c>
      <c r="I131" s="728">
        <v>5130</v>
      </c>
      <c r="J131" s="820">
        <v>2730</v>
      </c>
      <c r="K131" s="757">
        <v>5190</v>
      </c>
      <c r="L131" s="824">
        <v>2760</v>
      </c>
      <c r="M131" s="728">
        <v>5540</v>
      </c>
      <c r="N131" s="820">
        <v>2890</v>
      </c>
      <c r="O131" s="105"/>
    </row>
    <row r="132" spans="1:16" ht="71.25" customHeight="1" thickBot="1" x14ac:dyDescent="0.3">
      <c r="A132" s="772" t="s">
        <v>145</v>
      </c>
      <c r="B132" s="557" t="s">
        <v>170</v>
      </c>
      <c r="C132" s="835">
        <v>2</v>
      </c>
      <c r="D132" s="730">
        <v>5830</v>
      </c>
      <c r="E132" s="558">
        <v>8160</v>
      </c>
      <c r="F132" s="840">
        <v>3210</v>
      </c>
      <c r="G132" s="838">
        <v>4720</v>
      </c>
      <c r="H132" s="828">
        <v>2570</v>
      </c>
      <c r="I132" s="730">
        <v>5130</v>
      </c>
      <c r="J132" s="821">
        <v>2730</v>
      </c>
      <c r="K132" s="830">
        <v>5190</v>
      </c>
      <c r="L132" s="825">
        <v>2760</v>
      </c>
      <c r="M132" s="730">
        <v>5540</v>
      </c>
      <c r="N132" s="821">
        <v>2890</v>
      </c>
      <c r="O132" s="145">
        <v>1.4</v>
      </c>
      <c r="P132" s="97">
        <v>0.55000000000000004</v>
      </c>
    </row>
    <row r="133" spans="1:16" ht="14.45" customHeight="1" x14ac:dyDescent="0.25">
      <c r="A133" s="326"/>
      <c r="B133" s="549"/>
      <c r="C133" s="836"/>
      <c r="D133" s="794">
        <v>7500</v>
      </c>
      <c r="E133" s="570">
        <v>10500</v>
      </c>
      <c r="F133" s="822">
        <v>4130</v>
      </c>
      <c r="G133" s="844">
        <v>0.81</v>
      </c>
      <c r="H133" s="845">
        <v>0.8</v>
      </c>
      <c r="I133" s="846">
        <v>0.88</v>
      </c>
      <c r="J133" s="847">
        <v>0.85</v>
      </c>
      <c r="K133" s="844">
        <v>0.89</v>
      </c>
      <c r="L133" s="845">
        <v>0.86</v>
      </c>
      <c r="M133" s="846">
        <v>0.95</v>
      </c>
      <c r="N133" s="847">
        <v>0.9</v>
      </c>
      <c r="O133" s="105"/>
    </row>
    <row r="134" spans="1:16" ht="12" customHeight="1" x14ac:dyDescent="0.25">
      <c r="A134" s="326"/>
      <c r="B134" s="549"/>
      <c r="C134" s="833">
        <v>7.0000000000000007E-2</v>
      </c>
      <c r="D134" s="796">
        <f>D133*107%</f>
        <v>8025.0000000000009</v>
      </c>
      <c r="E134" s="554">
        <f>D134*140%</f>
        <v>11235</v>
      </c>
      <c r="F134" s="727">
        <f>D134*55%</f>
        <v>4413.7500000000009</v>
      </c>
      <c r="G134" s="852">
        <f>D134*G133</f>
        <v>6500.2500000000009</v>
      </c>
      <c r="H134" s="853">
        <f>F134*H133</f>
        <v>3531.0000000000009</v>
      </c>
      <c r="I134" s="852">
        <f>D134*I133</f>
        <v>7062.0000000000009</v>
      </c>
      <c r="J134" s="854">
        <f>F134*J133</f>
        <v>3751.6875000000005</v>
      </c>
      <c r="K134" s="852">
        <f>D134*K133</f>
        <v>7142.2500000000009</v>
      </c>
      <c r="L134" s="853">
        <f>F134*L133</f>
        <v>3795.8250000000007</v>
      </c>
      <c r="M134" s="855">
        <f>D134*M133</f>
        <v>7623.7500000000009</v>
      </c>
      <c r="N134" s="854">
        <f>F134*N133</f>
        <v>3972.3750000000009</v>
      </c>
      <c r="O134" s="105"/>
    </row>
    <row r="135" spans="1:16" ht="15" customHeight="1" x14ac:dyDescent="0.25">
      <c r="A135" s="582"/>
      <c r="B135" s="549"/>
      <c r="C135" s="836"/>
      <c r="D135" s="728">
        <v>8030</v>
      </c>
      <c r="E135" s="555">
        <v>11240</v>
      </c>
      <c r="F135" s="820">
        <v>4410</v>
      </c>
      <c r="G135" s="757">
        <v>6500</v>
      </c>
      <c r="H135" s="824">
        <v>3530</v>
      </c>
      <c r="I135" s="728">
        <v>7060</v>
      </c>
      <c r="J135" s="820">
        <v>3750</v>
      </c>
      <c r="K135" s="757">
        <v>7140</v>
      </c>
      <c r="L135" s="824">
        <v>3800</v>
      </c>
      <c r="M135" s="728">
        <v>7620</v>
      </c>
      <c r="N135" s="820">
        <v>3970</v>
      </c>
      <c r="O135" s="105"/>
    </row>
    <row r="136" spans="1:16" ht="55.15" customHeight="1" thickBot="1" x14ac:dyDescent="0.3">
      <c r="A136" s="810" t="s">
        <v>146</v>
      </c>
      <c r="B136" s="811" t="s">
        <v>171</v>
      </c>
      <c r="C136" s="837">
        <v>2</v>
      </c>
      <c r="D136" s="798">
        <v>8030</v>
      </c>
      <c r="E136" s="747">
        <v>11240</v>
      </c>
      <c r="F136" s="841">
        <v>4410</v>
      </c>
      <c r="G136" s="839">
        <v>6500</v>
      </c>
      <c r="H136" s="829">
        <v>3530</v>
      </c>
      <c r="I136" s="798">
        <v>7060</v>
      </c>
      <c r="J136" s="823">
        <v>3750</v>
      </c>
      <c r="K136" s="831">
        <v>7140</v>
      </c>
      <c r="L136" s="826">
        <v>3800</v>
      </c>
      <c r="M136" s="798">
        <v>7620</v>
      </c>
      <c r="N136" s="823">
        <v>3970</v>
      </c>
      <c r="O136" s="145">
        <v>1.4</v>
      </c>
      <c r="P136" s="97">
        <v>0.55000000000000004</v>
      </c>
    </row>
    <row r="137" spans="1:16" ht="34.9" customHeight="1" x14ac:dyDescent="0.25">
      <c r="A137" s="1869" t="s">
        <v>93</v>
      </c>
      <c r="B137" s="1870"/>
      <c r="C137" s="1870"/>
      <c r="D137" s="1870"/>
      <c r="E137" s="1870"/>
      <c r="F137" s="1870"/>
      <c r="G137" s="1870"/>
      <c r="H137" s="1870"/>
      <c r="I137" s="1870"/>
      <c r="J137" s="1870"/>
      <c r="K137" s="1870"/>
      <c r="L137" s="1870"/>
      <c r="M137" s="79"/>
      <c r="N137" s="79"/>
      <c r="O137" s="79"/>
    </row>
    <row r="138" spans="1:16" ht="19.899999999999999" customHeight="1" x14ac:dyDescent="0.25">
      <c r="A138" s="16" t="s">
        <v>12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6" ht="19.899999999999999" customHeight="1" x14ac:dyDescent="0.25">
      <c r="A139" s="1807" t="s">
        <v>81</v>
      </c>
      <c r="B139" s="1807"/>
      <c r="C139" s="1807"/>
      <c r="D139" s="1807"/>
      <c r="E139" s="1807"/>
      <c r="F139" s="1807"/>
      <c r="G139" s="1807"/>
      <c r="H139" s="1807"/>
      <c r="I139" s="1807"/>
      <c r="J139" s="1807"/>
      <c r="K139" s="1807"/>
      <c r="L139" s="1807"/>
      <c r="M139" s="27"/>
      <c r="N139" s="27"/>
      <c r="O139" s="27"/>
    </row>
    <row r="140" spans="1:16" ht="17.45" customHeight="1" x14ac:dyDescent="0.25">
      <c r="A140" s="27" t="s">
        <v>36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6" ht="20.45" customHeight="1" x14ac:dyDescent="0.25">
      <c r="A141" s="16" t="s">
        <v>10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6" ht="19.149999999999999" customHeight="1" x14ac:dyDescent="0.25">
      <c r="A142" s="16" t="s">
        <v>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6" ht="18.600000000000001" customHeight="1" x14ac:dyDescent="0.25">
      <c r="A143" s="16" t="s">
        <v>49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6" ht="21" customHeight="1" x14ac:dyDescent="0.25">
      <c r="A144" s="1808" t="s">
        <v>83</v>
      </c>
      <c r="B144" s="1807"/>
      <c r="C144" s="1807"/>
      <c r="D144" s="1807"/>
      <c r="E144" s="1807"/>
      <c r="F144" s="1807"/>
      <c r="G144" s="1807"/>
      <c r="H144" s="1807"/>
      <c r="I144" s="1807"/>
      <c r="J144" s="1807"/>
      <c r="K144" s="1807"/>
      <c r="L144" s="1807"/>
      <c r="M144" s="27"/>
      <c r="N144" s="27"/>
      <c r="O144" s="27"/>
    </row>
    <row r="145" spans="1:16" ht="26.45" customHeight="1" x14ac:dyDescent="0.2">
      <c r="A145" s="1880" t="s">
        <v>37</v>
      </c>
      <c r="B145" s="1880"/>
      <c r="C145" s="1880"/>
      <c r="D145" s="1880"/>
      <c r="E145" s="1880"/>
      <c r="F145" s="1880"/>
      <c r="G145" s="1880"/>
      <c r="H145" s="1880"/>
      <c r="I145" s="1880"/>
      <c r="J145" s="1880"/>
      <c r="K145" s="1880"/>
      <c r="L145" s="1880"/>
      <c r="M145" s="77"/>
      <c r="N145" s="77"/>
      <c r="O145" s="77"/>
    </row>
    <row r="146" spans="1:16" ht="33.75" customHeight="1" x14ac:dyDescent="0.25">
      <c r="A146" s="17"/>
      <c r="B146" s="1855" t="s">
        <v>131</v>
      </c>
      <c r="C146" s="1855"/>
      <c r="D146" s="1855"/>
      <c r="E146" s="1855"/>
      <c r="F146" s="1855"/>
      <c r="G146" s="1855"/>
      <c r="H146" s="1855"/>
      <c r="I146" s="1855"/>
      <c r="J146" s="1855"/>
      <c r="K146" s="1855"/>
      <c r="L146" s="1855"/>
      <c r="M146" s="17"/>
      <c r="N146" s="17"/>
      <c r="O146" s="1883"/>
    </row>
    <row r="147" spans="1:16" ht="15.75" customHeight="1" x14ac:dyDescent="0.25">
      <c r="A147" s="17"/>
      <c r="B147" s="1855" t="s">
        <v>176</v>
      </c>
      <c r="C147" s="1855"/>
      <c r="D147" s="1855"/>
      <c r="E147" s="1855"/>
      <c r="F147" s="1855"/>
      <c r="G147" s="1855"/>
      <c r="H147" s="1855"/>
      <c r="I147" s="1855"/>
      <c r="J147" s="1855"/>
      <c r="K147" s="1855"/>
      <c r="L147" s="1855"/>
      <c r="M147" s="17"/>
      <c r="N147" s="17"/>
      <c r="O147" s="1883"/>
    </row>
    <row r="148" spans="1:16" ht="32.25" customHeight="1" x14ac:dyDescent="0.25">
      <c r="A148" s="17"/>
      <c r="B148" s="1855" t="s">
        <v>183</v>
      </c>
      <c r="C148" s="1855"/>
      <c r="D148" s="1855"/>
      <c r="E148" s="1855"/>
      <c r="F148" s="1855"/>
      <c r="G148" s="1855"/>
      <c r="H148" s="1855"/>
      <c r="I148" s="1855"/>
      <c r="J148" s="1855"/>
      <c r="K148" s="1855"/>
      <c r="L148" s="1855"/>
      <c r="M148" s="17"/>
      <c r="N148" s="17"/>
      <c r="O148" s="1883"/>
    </row>
    <row r="149" spans="1:16" ht="32.25" customHeight="1" x14ac:dyDescent="0.25">
      <c r="A149" s="17"/>
      <c r="B149" s="1855" t="s">
        <v>184</v>
      </c>
      <c r="C149" s="1855"/>
      <c r="D149" s="1855"/>
      <c r="E149" s="1855"/>
      <c r="F149" s="1855"/>
      <c r="G149" s="1855"/>
      <c r="H149" s="1855"/>
      <c r="I149" s="1855"/>
      <c r="J149" s="1855"/>
      <c r="K149" s="1855"/>
      <c r="L149" s="1855"/>
      <c r="M149" s="17"/>
      <c r="N149" s="17"/>
      <c r="O149" s="1883"/>
    </row>
    <row r="150" spans="1:16" ht="32.25" customHeight="1" x14ac:dyDescent="0.25">
      <c r="A150" s="17"/>
      <c r="B150" s="1855" t="s">
        <v>185</v>
      </c>
      <c r="C150" s="1855"/>
      <c r="D150" s="1855"/>
      <c r="E150" s="1855"/>
      <c r="F150" s="1855"/>
      <c r="G150" s="1855"/>
      <c r="H150" s="1855"/>
      <c r="I150" s="1855"/>
      <c r="J150" s="1855"/>
      <c r="K150" s="1855"/>
      <c r="L150" s="1855"/>
      <c r="M150" s="17"/>
      <c r="N150" s="17"/>
      <c r="O150" s="1883"/>
    </row>
    <row r="151" spans="1:16" ht="32.25" customHeight="1" x14ac:dyDescent="0.25">
      <c r="A151" s="17"/>
      <c r="B151" s="1855" t="s">
        <v>186</v>
      </c>
      <c r="C151" s="1855"/>
      <c r="D151" s="1855"/>
      <c r="E151" s="1855"/>
      <c r="F151" s="1855"/>
      <c r="G151" s="1855"/>
      <c r="H151" s="1855"/>
      <c r="I151" s="1855"/>
      <c r="J151" s="1855"/>
      <c r="K151" s="1855"/>
      <c r="L151" s="1855"/>
      <c r="M151" s="17"/>
      <c r="N151" s="17"/>
      <c r="O151" s="1883"/>
    </row>
    <row r="152" spans="1:16" ht="22.5" customHeight="1" x14ac:dyDescent="0.25">
      <c r="A152" s="1832" t="s">
        <v>2</v>
      </c>
      <c r="B152" s="1832"/>
      <c r="C152" s="1832"/>
      <c r="D152" s="1832"/>
      <c r="E152" s="1832"/>
      <c r="F152" s="1832"/>
      <c r="G152" s="1832"/>
      <c r="H152" s="1832"/>
      <c r="I152" s="1832"/>
      <c r="J152" s="1832"/>
      <c r="K152" s="1832"/>
      <c r="L152" s="1832"/>
      <c r="M152" s="73"/>
      <c r="N152" s="73"/>
      <c r="O152" s="73"/>
      <c r="P152" s="5"/>
    </row>
    <row r="153" spans="1:16" ht="30.75" customHeight="1" x14ac:dyDescent="0.25">
      <c r="A153" s="1841" t="s">
        <v>187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39"/>
      <c r="N153" s="39"/>
      <c r="O153" s="39"/>
    </row>
    <row r="154" spans="1:16" ht="18" customHeight="1" x14ac:dyDescent="0.25">
      <c r="A154" s="1841" t="s">
        <v>178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39"/>
      <c r="N154" s="39"/>
      <c r="O154" s="39"/>
    </row>
    <row r="155" spans="1:16" ht="61.9" customHeight="1" x14ac:dyDescent="0.25">
      <c r="A155" s="1841" t="s">
        <v>188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39"/>
      <c r="N155" s="39"/>
      <c r="O155" s="39"/>
    </row>
    <row r="156" spans="1:16" ht="33.6" customHeight="1" x14ac:dyDescent="0.25">
      <c r="A156" s="1841" t="s">
        <v>50</v>
      </c>
      <c r="B156" s="1841"/>
      <c r="C156" s="1841"/>
      <c r="D156" s="1841"/>
      <c r="E156" s="1841"/>
      <c r="F156" s="1841"/>
      <c r="G156" s="1841"/>
      <c r="H156" s="1841"/>
      <c r="I156" s="1841"/>
      <c r="J156" s="1841"/>
      <c r="K156" s="1841"/>
      <c r="L156" s="1841"/>
      <c r="M156" s="39"/>
      <c r="N156" s="39"/>
      <c r="O156" s="39"/>
    </row>
    <row r="157" spans="1:16" ht="48" customHeight="1" x14ac:dyDescent="0.25">
      <c r="A157" s="1841" t="s">
        <v>148</v>
      </c>
      <c r="B157" s="1841"/>
      <c r="C157" s="1841"/>
      <c r="D157" s="1841"/>
      <c r="E157" s="1841"/>
      <c r="F157" s="1841"/>
      <c r="G157" s="1841"/>
      <c r="H157" s="1841"/>
      <c r="I157" s="1841"/>
      <c r="J157" s="1841"/>
      <c r="K157" s="1841"/>
      <c r="L157" s="1841"/>
      <c r="M157" s="39"/>
      <c r="N157" s="39"/>
      <c r="O157" s="39"/>
    </row>
    <row r="158" spans="1:16" ht="53.25" customHeight="1" x14ac:dyDescent="0.25">
      <c r="A158" s="1881" t="s">
        <v>196</v>
      </c>
      <c r="B158" s="1881"/>
      <c r="C158" s="1881"/>
      <c r="D158" s="1881"/>
      <c r="E158" s="1881"/>
      <c r="F158" s="1881"/>
      <c r="G158" s="1881"/>
      <c r="H158" s="1881"/>
      <c r="I158" s="1881"/>
      <c r="J158" s="1881"/>
      <c r="K158" s="1881"/>
      <c r="L158" s="1881"/>
      <c r="M158" s="525"/>
      <c r="N158" s="525"/>
      <c r="O158" s="39"/>
    </row>
    <row r="159" spans="1:16" ht="35.450000000000003" customHeight="1" x14ac:dyDescent="0.25">
      <c r="A159" s="1841" t="s">
        <v>53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39"/>
      <c r="N159" s="39"/>
      <c r="O159" s="39"/>
    </row>
    <row r="160" spans="1:16" ht="35.450000000000003" customHeight="1" x14ac:dyDescent="0.25">
      <c r="A160" s="1841" t="s">
        <v>96</v>
      </c>
      <c r="B160" s="1841"/>
      <c r="C160" s="1841"/>
      <c r="D160" s="1841"/>
      <c r="E160" s="1841"/>
      <c r="F160" s="1841"/>
      <c r="G160" s="1841"/>
      <c r="H160" s="1841"/>
      <c r="I160" s="1841"/>
      <c r="J160" s="1841"/>
      <c r="K160" s="1841"/>
      <c r="L160" s="1841"/>
      <c r="M160" s="39"/>
      <c r="N160" s="39"/>
      <c r="O160" s="39"/>
    </row>
    <row r="161" spans="1:15" ht="22.15" customHeight="1" x14ac:dyDescent="0.25">
      <c r="A161" s="1841" t="s">
        <v>39</v>
      </c>
      <c r="B161" s="1841"/>
      <c r="C161" s="1841"/>
      <c r="D161" s="1841"/>
      <c r="E161" s="1841"/>
      <c r="F161" s="1841"/>
      <c r="G161" s="1841"/>
      <c r="H161" s="1841"/>
      <c r="I161" s="1841"/>
      <c r="J161" s="1841"/>
      <c r="K161" s="1841"/>
      <c r="L161" s="1841"/>
      <c r="M161" s="39"/>
      <c r="N161" s="39"/>
      <c r="O161" s="39"/>
    </row>
    <row r="162" spans="1:15" ht="18.600000000000001" customHeight="1" x14ac:dyDescent="0.25">
      <c r="A162" s="1882" t="s">
        <v>18</v>
      </c>
      <c r="B162" s="1882"/>
      <c r="C162" s="1882"/>
      <c r="D162" s="1883"/>
      <c r="E162" s="1883"/>
      <c r="F162" s="1883"/>
      <c r="G162" s="1883"/>
      <c r="H162" s="1883"/>
      <c r="I162" s="1883"/>
      <c r="J162" s="1883"/>
      <c r="K162" s="1883"/>
      <c r="L162" s="1883"/>
      <c r="M162" s="56"/>
      <c r="N162" s="56"/>
      <c r="O162" s="56"/>
    </row>
    <row r="163" spans="1:15" ht="18.600000000000001" customHeight="1" x14ac:dyDescent="0.25">
      <c r="A163" s="1883" t="s">
        <v>19</v>
      </c>
      <c r="B163" s="1883"/>
      <c r="C163" s="1883"/>
      <c r="D163" s="1883"/>
      <c r="E163" s="1883"/>
      <c r="F163" s="1883"/>
      <c r="G163" s="1883"/>
      <c r="H163" s="1883"/>
      <c r="I163" s="1883"/>
      <c r="J163" s="1883"/>
      <c r="K163" s="1883"/>
      <c r="L163" s="1883"/>
      <c r="M163" s="56"/>
      <c r="N163" s="56"/>
      <c r="O163" s="56"/>
    </row>
    <row r="164" spans="1:15" ht="18.75" customHeight="1" x14ac:dyDescent="0.25">
      <c r="A164" s="1841" t="s">
        <v>97</v>
      </c>
      <c r="B164" s="1841"/>
      <c r="C164" s="1841"/>
      <c r="D164" s="1841"/>
      <c r="E164" s="1841"/>
      <c r="F164" s="1841"/>
      <c r="G164" s="1841"/>
      <c r="H164" s="1841"/>
      <c r="I164" s="1841"/>
      <c r="J164" s="1841"/>
      <c r="K164" s="1841"/>
      <c r="L164" s="1841"/>
      <c r="M164" s="39"/>
      <c r="N164" s="39"/>
      <c r="O164" s="39"/>
    </row>
    <row r="165" spans="1:15" ht="70.900000000000006" customHeight="1" thickBot="1" x14ac:dyDescent="0.3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ht="43.5" customHeight="1" thickBot="1" x14ac:dyDescent="0.3">
      <c r="A166" s="1781" t="s">
        <v>20</v>
      </c>
      <c r="B166" s="1793" t="s">
        <v>21</v>
      </c>
      <c r="C166" s="1847" t="s">
        <v>22</v>
      </c>
      <c r="D166" s="1788" t="s">
        <v>52</v>
      </c>
      <c r="E166" s="1789"/>
      <c r="F166" s="39"/>
      <c r="G166" s="39"/>
      <c r="H166" s="39"/>
      <c r="I166" s="39"/>
      <c r="J166" s="39"/>
      <c r="K166" s="39"/>
      <c r="L166" s="13"/>
      <c r="M166" s="13"/>
      <c r="N166" s="13"/>
      <c r="O166" s="13"/>
    </row>
    <row r="167" spans="1:15" ht="60" customHeight="1" thickBot="1" x14ac:dyDescent="0.3">
      <c r="A167" s="1782"/>
      <c r="B167" s="1830"/>
      <c r="C167" s="1848"/>
      <c r="D167" s="333" t="s">
        <v>27</v>
      </c>
      <c r="E167" s="24" t="s">
        <v>26</v>
      </c>
      <c r="F167" s="49"/>
      <c r="G167" s="49"/>
      <c r="H167" s="49"/>
      <c r="I167" s="39"/>
      <c r="J167" s="39"/>
      <c r="K167" s="39"/>
      <c r="L167" s="39"/>
      <c r="M167" s="39"/>
      <c r="N167" s="39"/>
      <c r="O167" s="39"/>
    </row>
    <row r="168" spans="1:15" ht="36.75" customHeight="1" thickBot="1" x14ac:dyDescent="0.35">
      <c r="A168" s="2037" t="s">
        <v>182</v>
      </c>
      <c r="B168" s="2038"/>
      <c r="C168" s="2038"/>
      <c r="D168" s="2038"/>
      <c r="E168" s="2039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ht="17.45" customHeight="1" x14ac:dyDescent="0.25">
      <c r="A169" s="842"/>
      <c r="B169" s="591"/>
      <c r="C169" s="598"/>
      <c r="D169" s="599">
        <v>3260</v>
      </c>
      <c r="E169" s="592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13.9" customHeight="1" x14ac:dyDescent="0.25">
      <c r="A170" s="576"/>
      <c r="B170" s="590"/>
      <c r="C170" s="577"/>
      <c r="D170" s="600">
        <f>(D169-1960)*118%</f>
        <v>1534</v>
      </c>
      <c r="E170" s="579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66.75" customHeight="1" x14ac:dyDescent="0.25">
      <c r="A171" s="573" t="s">
        <v>48</v>
      </c>
      <c r="B171" s="549" t="s">
        <v>91</v>
      </c>
      <c r="C171" s="574">
        <v>2</v>
      </c>
      <c r="D171" s="326">
        <v>1530</v>
      </c>
      <c r="E171" s="575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ht="17.45" customHeight="1" x14ac:dyDescent="0.25">
      <c r="A172" s="576"/>
      <c r="B172" s="590"/>
      <c r="C172" s="577"/>
      <c r="D172" s="578">
        <v>3460</v>
      </c>
      <c r="E172" s="579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ht="15.6" customHeight="1" x14ac:dyDescent="0.25">
      <c r="A173" s="576"/>
      <c r="B173" s="590"/>
      <c r="C173" s="577"/>
      <c r="D173" s="600">
        <f>(D172-1960)*118%</f>
        <v>1770</v>
      </c>
      <c r="E173" s="579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ht="64.5" customHeight="1" x14ac:dyDescent="0.25">
      <c r="A174" s="573" t="s">
        <v>44</v>
      </c>
      <c r="B174" s="549" t="s">
        <v>74</v>
      </c>
      <c r="C174" s="574">
        <v>2</v>
      </c>
      <c r="D174" s="326">
        <v>1770</v>
      </c>
      <c r="E174" s="575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ht="15" customHeight="1" x14ac:dyDescent="0.25">
      <c r="A175" s="576"/>
      <c r="B175" s="590"/>
      <c r="C175" s="577"/>
      <c r="D175" s="580"/>
      <c r="E175" s="575">
        <v>3760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ht="16.149999999999999" customHeight="1" x14ac:dyDescent="0.25">
      <c r="A176" s="576"/>
      <c r="B176" s="590"/>
      <c r="C176" s="577"/>
      <c r="D176" s="580"/>
      <c r="E176" s="593">
        <f>(E175-1960)*118%</f>
        <v>2124</v>
      </c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ht="66" customHeight="1" x14ac:dyDescent="0.25">
      <c r="A177" s="581" t="s">
        <v>28</v>
      </c>
      <c r="B177" s="549" t="s">
        <v>75</v>
      </c>
      <c r="C177" s="574">
        <v>1</v>
      </c>
      <c r="D177" s="582"/>
      <c r="E177" s="328">
        <v>2120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ht="15.6" customHeight="1" x14ac:dyDescent="0.25">
      <c r="A178" s="583"/>
      <c r="B178" s="590"/>
      <c r="C178" s="577"/>
      <c r="D178" s="580"/>
      <c r="E178" s="579">
        <v>4020</v>
      </c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ht="18" customHeight="1" x14ac:dyDescent="0.25">
      <c r="A179" s="583"/>
      <c r="B179" s="590"/>
      <c r="C179" s="577"/>
      <c r="D179" s="580"/>
      <c r="E179" s="594">
        <f>(E178-1960)*118%</f>
        <v>2430.7999999999997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ht="63.75" customHeight="1" x14ac:dyDescent="0.25">
      <c r="A180" s="581" t="s">
        <v>29</v>
      </c>
      <c r="B180" s="549" t="s">
        <v>74</v>
      </c>
      <c r="C180" s="574">
        <v>1</v>
      </c>
      <c r="D180" s="582"/>
      <c r="E180" s="328">
        <v>2430</v>
      </c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ht="11.45" customHeight="1" x14ac:dyDescent="0.25">
      <c r="A181" s="583"/>
      <c r="B181" s="590"/>
      <c r="C181" s="577"/>
      <c r="D181" s="580"/>
      <c r="E181" s="579">
        <v>4350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ht="14.45" customHeight="1" x14ac:dyDescent="0.25">
      <c r="A182" s="583"/>
      <c r="B182" s="590"/>
      <c r="C182" s="577"/>
      <c r="D182" s="580"/>
      <c r="E182" s="594">
        <f>(E181-1960)*118%</f>
        <v>2820.2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ht="42" customHeight="1" x14ac:dyDescent="0.25">
      <c r="A183" s="581" t="s">
        <v>133</v>
      </c>
      <c r="B183" s="549" t="s">
        <v>134</v>
      </c>
      <c r="C183" s="574"/>
      <c r="D183" s="582"/>
      <c r="E183" s="595">
        <v>2820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ht="16.149999999999999" customHeight="1" x14ac:dyDescent="0.25">
      <c r="A184" s="583"/>
      <c r="B184" s="590"/>
      <c r="C184" s="577"/>
      <c r="D184" s="580">
        <v>3960</v>
      </c>
      <c r="E184" s="579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ht="17.45" customHeight="1" x14ac:dyDescent="0.25">
      <c r="A185" s="583"/>
      <c r="B185" s="590"/>
      <c r="C185" s="577"/>
      <c r="D185" s="600">
        <f>(D184-1960)*118%</f>
        <v>2360</v>
      </c>
      <c r="E185" s="594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54.6" customHeight="1" thickBot="1" x14ac:dyDescent="0.3">
      <c r="A186" s="587" t="s">
        <v>34</v>
      </c>
      <c r="B186" s="596" t="s">
        <v>179</v>
      </c>
      <c r="C186" s="588">
        <v>2</v>
      </c>
      <c r="D186" s="329">
        <v>2360</v>
      </c>
      <c r="E186" s="589"/>
      <c r="F186" s="51"/>
      <c r="G186" s="51"/>
      <c r="H186" s="51"/>
      <c r="I186" s="51"/>
      <c r="J186" s="51"/>
      <c r="K186" s="51"/>
      <c r="L186" s="53"/>
      <c r="M186" s="53"/>
      <c r="N186" s="53"/>
      <c r="O186" s="53"/>
    </row>
    <row r="187" spans="1:15" ht="28.9" customHeight="1" x14ac:dyDescent="0.25">
      <c r="A187" s="1854" t="s">
        <v>2</v>
      </c>
      <c r="B187" s="1854"/>
      <c r="C187" s="1854"/>
      <c r="D187" s="1854"/>
      <c r="E187" s="1854"/>
      <c r="F187" s="1854"/>
      <c r="G187" s="1854"/>
      <c r="H187" s="1854"/>
      <c r="I187" s="1854"/>
      <c r="J187" s="1854"/>
      <c r="K187" s="1854"/>
      <c r="L187" s="1854"/>
      <c r="M187" s="74"/>
      <c r="N187" s="74"/>
      <c r="O187" s="74"/>
    </row>
    <row r="188" spans="1:15" ht="20.45" customHeight="1" x14ac:dyDescent="0.25">
      <c r="A188" s="1855" t="s">
        <v>98</v>
      </c>
      <c r="B188" s="1855"/>
      <c r="C188" s="1855"/>
      <c r="D188" s="1855"/>
      <c r="E188" s="1855"/>
      <c r="F188" s="1855"/>
      <c r="G188" s="1855"/>
      <c r="H188" s="1855"/>
      <c r="I188" s="1855"/>
      <c r="J188" s="1855"/>
      <c r="K188" s="1855"/>
      <c r="L188" s="1855"/>
      <c r="M188" s="17"/>
      <c r="N188" s="17"/>
      <c r="O188" s="17"/>
    </row>
    <row r="189" spans="1:15" ht="23.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5"/>
      <c r="L189" s="15"/>
      <c r="M189" s="15"/>
      <c r="N189" s="15"/>
      <c r="O189" s="15"/>
    </row>
    <row r="190" spans="1:15" ht="15.75" x14ac:dyDescent="0.25">
      <c r="A190" s="8"/>
      <c r="B190" s="8" t="s">
        <v>42</v>
      </c>
      <c r="C190" s="8"/>
      <c r="D190" s="7"/>
      <c r="E190" s="7"/>
      <c r="F190" s="7"/>
      <c r="G190" s="7"/>
      <c r="H190" s="7"/>
      <c r="I190" s="7"/>
      <c r="J190" s="7"/>
      <c r="K190" s="5"/>
      <c r="L190" s="5"/>
      <c r="M190" s="5"/>
      <c r="N190" s="5"/>
      <c r="O190" s="5"/>
    </row>
    <row r="191" spans="1:15" ht="15.75" x14ac:dyDescent="0.25">
      <c r="A191" s="8"/>
      <c r="B191" s="8" t="s">
        <v>43</v>
      </c>
      <c r="C191" s="8"/>
      <c r="D191" s="7"/>
      <c r="E191" s="7"/>
      <c r="F191" s="7"/>
      <c r="G191" s="7"/>
      <c r="H191" s="7"/>
      <c r="I191" s="7"/>
      <c r="J191" s="7"/>
      <c r="K191" s="5"/>
      <c r="L191" s="5"/>
      <c r="M191" s="5"/>
      <c r="N191" s="5"/>
      <c r="O191" s="5"/>
    </row>
    <row r="192" spans="1:1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3.5" thickBo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3.5" customHeight="1" thickBot="1" x14ac:dyDescent="0.25">
      <c r="A194" s="1791" t="s">
        <v>20</v>
      </c>
      <c r="B194" s="1842"/>
      <c r="C194" s="1793" t="s">
        <v>21</v>
      </c>
      <c r="D194" s="1790"/>
      <c r="E194" s="1790"/>
      <c r="F194" s="1790"/>
      <c r="G194" s="1790"/>
      <c r="H194" s="1792"/>
      <c r="I194" s="1847" t="s">
        <v>22</v>
      </c>
      <c r="J194" s="1788" t="s">
        <v>52</v>
      </c>
      <c r="K194" s="1789"/>
      <c r="L194" s="5"/>
      <c r="M194" s="5"/>
      <c r="N194" s="5"/>
      <c r="O194" s="5"/>
    </row>
    <row r="195" spans="1:15" ht="48.75" thickBot="1" x14ac:dyDescent="0.25">
      <c r="A195" s="1843"/>
      <c r="B195" s="1844"/>
      <c r="C195" s="1830"/>
      <c r="D195" s="1845"/>
      <c r="E195" s="1845"/>
      <c r="F195" s="1845"/>
      <c r="G195" s="1845"/>
      <c r="H195" s="1846"/>
      <c r="I195" s="1848"/>
      <c r="J195" s="333" t="s">
        <v>193</v>
      </c>
      <c r="K195" s="24" t="s">
        <v>194</v>
      </c>
      <c r="L195" s="5"/>
      <c r="M195" s="5"/>
      <c r="N195" s="5"/>
      <c r="O195" s="5"/>
    </row>
    <row r="196" spans="1:15" ht="19.5" customHeight="1" thickBot="1" x14ac:dyDescent="0.25">
      <c r="A196" s="2040" t="s">
        <v>192</v>
      </c>
      <c r="B196" s="2041"/>
      <c r="C196" s="2041"/>
      <c r="D196" s="2041"/>
      <c r="E196" s="2041"/>
      <c r="F196" s="2041"/>
      <c r="G196" s="2041"/>
      <c r="H196" s="2041"/>
      <c r="I196" s="2041"/>
      <c r="J196" s="2041"/>
      <c r="K196" s="2042"/>
      <c r="L196" s="5"/>
      <c r="M196" s="5"/>
      <c r="N196" s="5"/>
      <c r="O196" s="5"/>
    </row>
    <row r="197" spans="1:15" ht="15" customHeight="1" x14ac:dyDescent="0.25">
      <c r="A197" s="978"/>
      <c r="B197" s="548"/>
      <c r="C197" s="925"/>
      <c r="D197" s="646">
        <v>3100</v>
      </c>
      <c r="E197" s="959"/>
      <c r="F197" s="51"/>
      <c r="G197" s="51"/>
      <c r="H197" s="51"/>
      <c r="I197" s="51"/>
      <c r="J197" s="599">
        <v>3260</v>
      </c>
      <c r="K197" s="592"/>
      <c r="L197" s="5"/>
      <c r="M197" s="5"/>
      <c r="N197" s="5"/>
      <c r="O197" s="5"/>
    </row>
    <row r="198" spans="1:15" ht="15" customHeight="1" x14ac:dyDescent="0.25">
      <c r="A198" s="573"/>
      <c r="B198" s="549"/>
      <c r="C198" s="574"/>
      <c r="D198" s="912">
        <f>(D197-1960)*118%</f>
        <v>1345.1999999999998</v>
      </c>
      <c r="E198" s="575"/>
      <c r="F198" s="51"/>
      <c r="G198" s="51"/>
      <c r="H198" s="51"/>
      <c r="I198" s="51"/>
      <c r="J198" s="600">
        <f>(J197-1960)*118%</f>
        <v>1534</v>
      </c>
      <c r="K198" s="579"/>
      <c r="L198" s="5"/>
      <c r="M198" s="5"/>
      <c r="N198" s="5"/>
      <c r="O198" s="5"/>
    </row>
    <row r="199" spans="1:15" ht="31.5" customHeight="1" x14ac:dyDescent="0.2">
      <c r="A199" s="1955" t="s">
        <v>48</v>
      </c>
      <c r="B199" s="1956"/>
      <c r="C199" s="2001" t="s">
        <v>91</v>
      </c>
      <c r="D199" s="2002"/>
      <c r="E199" s="2002"/>
      <c r="F199" s="2002"/>
      <c r="G199" s="2002"/>
      <c r="H199" s="2003"/>
      <c r="I199" s="574">
        <v>2</v>
      </c>
      <c r="J199" s="326">
        <v>1530</v>
      </c>
      <c r="K199" s="575"/>
      <c r="L199" s="5"/>
      <c r="M199" s="5"/>
      <c r="N199" s="5"/>
      <c r="O199" s="5"/>
    </row>
    <row r="200" spans="1:15" ht="15" customHeight="1" x14ac:dyDescent="0.2">
      <c r="A200" s="573"/>
      <c r="B200" s="549"/>
      <c r="C200" s="549"/>
      <c r="D200" s="913"/>
      <c r="E200" s="575"/>
      <c r="F200" s="574"/>
      <c r="G200" s="913"/>
      <c r="H200" s="575"/>
      <c r="I200" s="574"/>
      <c r="J200" s="578">
        <v>3460</v>
      </c>
      <c r="K200" s="579"/>
      <c r="L200" s="5"/>
      <c r="M200" s="5"/>
      <c r="N200" s="5"/>
      <c r="O200" s="5"/>
    </row>
    <row r="201" spans="1:15" ht="15" customHeight="1" x14ac:dyDescent="0.2">
      <c r="A201" s="573"/>
      <c r="B201" s="549"/>
      <c r="C201" s="549"/>
      <c r="D201" s="912"/>
      <c r="E201" s="575"/>
      <c r="F201" s="574"/>
      <c r="G201" s="912"/>
      <c r="H201" s="575"/>
      <c r="I201" s="574"/>
      <c r="J201" s="600">
        <f>(J200-1960)*118%</f>
        <v>1770</v>
      </c>
      <c r="K201" s="579"/>
      <c r="L201" s="5"/>
      <c r="M201" s="5"/>
      <c r="N201" s="5"/>
      <c r="O201" s="5"/>
    </row>
    <row r="202" spans="1:15" ht="38.25" customHeight="1" x14ac:dyDescent="0.2">
      <c r="A202" s="1955" t="s">
        <v>44</v>
      </c>
      <c r="B202" s="1956"/>
      <c r="C202" s="2001" t="s">
        <v>74</v>
      </c>
      <c r="D202" s="2002"/>
      <c r="E202" s="2002"/>
      <c r="F202" s="2002"/>
      <c r="G202" s="2002"/>
      <c r="H202" s="2003"/>
      <c r="I202" s="574">
        <v>2</v>
      </c>
      <c r="J202" s="326">
        <v>1770</v>
      </c>
      <c r="K202" s="575"/>
      <c r="L202" s="5"/>
      <c r="M202" s="5"/>
      <c r="N202" s="5"/>
      <c r="O202" s="5"/>
    </row>
    <row r="203" spans="1:15" ht="15" x14ac:dyDescent="0.2">
      <c r="A203" s="573"/>
      <c r="B203" s="549"/>
      <c r="C203" s="549"/>
      <c r="D203" s="582"/>
      <c r="E203" s="575"/>
      <c r="F203" s="574"/>
      <c r="G203" s="582"/>
      <c r="H203" s="575"/>
      <c r="I203" s="574"/>
      <c r="J203" s="580"/>
      <c r="K203" s="575">
        <v>3760</v>
      </c>
      <c r="L203" s="5"/>
      <c r="M203" s="5"/>
      <c r="N203" s="5"/>
      <c r="O203" s="5"/>
    </row>
    <row r="204" spans="1:15" ht="15.75" thickBot="1" x14ac:dyDescent="0.25">
      <c r="A204" s="976"/>
      <c r="B204" s="919"/>
      <c r="C204" s="919"/>
      <c r="D204" s="945"/>
      <c r="E204" s="977"/>
      <c r="F204" s="586"/>
      <c r="G204" s="945"/>
      <c r="H204" s="977"/>
      <c r="I204" s="586"/>
      <c r="J204" s="580"/>
      <c r="K204" s="593">
        <f>(K203-1960)*118%</f>
        <v>2124</v>
      </c>
      <c r="L204" s="5"/>
      <c r="M204" s="5"/>
      <c r="N204" s="5"/>
      <c r="O204" s="5"/>
    </row>
    <row r="205" spans="1:15" ht="46.5" customHeight="1" thickBot="1" x14ac:dyDescent="0.25">
      <c r="A205" s="1835" t="s">
        <v>28</v>
      </c>
      <c r="B205" s="1903"/>
      <c r="C205" s="1960" t="s">
        <v>75</v>
      </c>
      <c r="D205" s="1961"/>
      <c r="E205" s="1961"/>
      <c r="F205" s="1961"/>
      <c r="G205" s="1961"/>
      <c r="H205" s="1962"/>
      <c r="I205" s="931">
        <v>1</v>
      </c>
      <c r="J205" s="582"/>
      <c r="K205" s="328">
        <v>2120</v>
      </c>
      <c r="L205" s="5"/>
      <c r="M205" s="5"/>
      <c r="N205" s="5"/>
      <c r="O205" s="5"/>
    </row>
    <row r="206" spans="1:15" ht="15" x14ac:dyDescent="0.2">
      <c r="A206" s="946"/>
      <c r="B206" s="548"/>
      <c r="C206" s="548"/>
      <c r="D206" s="646"/>
      <c r="E206" s="959"/>
      <c r="F206" s="925"/>
      <c r="G206" s="646"/>
      <c r="H206" s="959"/>
      <c r="I206" s="925"/>
      <c r="J206" s="580"/>
      <c r="K206" s="579">
        <v>4020</v>
      </c>
      <c r="L206" s="5"/>
      <c r="M206" s="5"/>
      <c r="N206" s="5"/>
      <c r="O206" s="5"/>
    </row>
    <row r="207" spans="1:15" ht="15" x14ac:dyDescent="0.2">
      <c r="A207" s="581"/>
      <c r="B207" s="549"/>
      <c r="C207" s="549"/>
      <c r="D207" s="582"/>
      <c r="E207" s="593"/>
      <c r="F207" s="574"/>
      <c r="G207" s="582"/>
      <c r="H207" s="593"/>
      <c r="I207" s="574"/>
      <c r="J207" s="580"/>
      <c r="K207" s="594">
        <f>(K206-1960)*118%</f>
        <v>2430.7999999999997</v>
      </c>
      <c r="L207" s="5"/>
      <c r="M207" s="5"/>
      <c r="N207" s="5"/>
      <c r="O207" s="5"/>
    </row>
    <row r="208" spans="1:15" ht="47.25" customHeight="1" x14ac:dyDescent="0.2">
      <c r="A208" s="1955" t="s">
        <v>29</v>
      </c>
      <c r="B208" s="1956"/>
      <c r="C208" s="2001" t="s">
        <v>74</v>
      </c>
      <c r="D208" s="2002"/>
      <c r="E208" s="2002"/>
      <c r="F208" s="2002"/>
      <c r="G208" s="2002"/>
      <c r="H208" s="2003"/>
      <c r="I208" s="574">
        <v>1</v>
      </c>
      <c r="J208" s="582"/>
      <c r="K208" s="328">
        <v>2430</v>
      </c>
      <c r="L208" s="5"/>
      <c r="M208" s="5"/>
      <c r="N208" s="5"/>
      <c r="O208" s="5"/>
    </row>
    <row r="209" spans="1:15" ht="15" x14ac:dyDescent="0.2">
      <c r="A209" s="581"/>
      <c r="B209" s="549"/>
      <c r="C209" s="549"/>
      <c r="D209" s="582"/>
      <c r="E209" s="575"/>
      <c r="F209" s="574"/>
      <c r="G209" s="582"/>
      <c r="H209" s="575"/>
      <c r="I209" s="574"/>
      <c r="J209" s="580"/>
      <c r="K209" s="579">
        <v>4350</v>
      </c>
      <c r="L209" s="5"/>
      <c r="M209" s="5"/>
      <c r="N209" s="5"/>
      <c r="O209" s="5"/>
    </row>
    <row r="210" spans="1:15" ht="15.75" thickBot="1" x14ac:dyDescent="0.25">
      <c r="A210" s="954"/>
      <c r="B210" s="919"/>
      <c r="C210" s="919"/>
      <c r="D210" s="945"/>
      <c r="E210" s="977"/>
      <c r="F210" s="586"/>
      <c r="G210" s="945"/>
      <c r="H210" s="977"/>
      <c r="I210" s="586"/>
      <c r="J210" s="580"/>
      <c r="K210" s="594">
        <f>(K209-1960)*118%</f>
        <v>2820.2</v>
      </c>
      <c r="L210" s="5"/>
      <c r="M210" s="5"/>
      <c r="N210" s="5"/>
      <c r="O210" s="5"/>
    </row>
    <row r="211" spans="1:15" ht="46.5" customHeight="1" thickBot="1" x14ac:dyDescent="0.25">
      <c r="A211" s="1835" t="s">
        <v>133</v>
      </c>
      <c r="B211" s="1903"/>
      <c r="C211" s="1960" t="s">
        <v>134</v>
      </c>
      <c r="D211" s="1961"/>
      <c r="E211" s="1961"/>
      <c r="F211" s="1961"/>
      <c r="G211" s="1961"/>
      <c r="H211" s="1962"/>
      <c r="I211" s="931"/>
      <c r="J211" s="582"/>
      <c r="K211" s="595">
        <v>2820</v>
      </c>
      <c r="L211" s="5"/>
      <c r="M211" s="5"/>
      <c r="N211" s="5"/>
      <c r="O211" s="5"/>
    </row>
    <row r="212" spans="1:15" ht="15" x14ac:dyDescent="0.2">
      <c r="A212" s="946"/>
      <c r="B212" s="548"/>
      <c r="C212" s="548"/>
      <c r="D212" s="646"/>
      <c r="E212" s="959"/>
      <c r="F212" s="925"/>
      <c r="G212" s="646"/>
      <c r="H212" s="959"/>
      <c r="I212" s="925"/>
      <c r="J212" s="580">
        <v>3960</v>
      </c>
      <c r="K212" s="579"/>
      <c r="L212" s="5"/>
      <c r="M212" s="5"/>
      <c r="N212" s="5"/>
      <c r="O212" s="5"/>
    </row>
    <row r="213" spans="1:15" ht="15" x14ac:dyDescent="0.2">
      <c r="A213" s="581"/>
      <c r="B213" s="549"/>
      <c r="C213" s="549"/>
      <c r="D213" s="912"/>
      <c r="E213" s="593"/>
      <c r="F213" s="574"/>
      <c r="G213" s="912"/>
      <c r="H213" s="593"/>
      <c r="I213" s="574"/>
      <c r="J213" s="600">
        <f>(J212-1960)*118%</f>
        <v>2360</v>
      </c>
      <c r="K213" s="594"/>
      <c r="L213" s="5"/>
      <c r="M213" s="5"/>
      <c r="N213" s="5"/>
      <c r="O213" s="5"/>
    </row>
    <row r="214" spans="1:15" ht="42" customHeight="1" thickBot="1" x14ac:dyDescent="0.25">
      <c r="A214" s="1950" t="s">
        <v>34</v>
      </c>
      <c r="B214" s="1951"/>
      <c r="C214" s="2004" t="s">
        <v>179</v>
      </c>
      <c r="D214" s="2005"/>
      <c r="E214" s="2005"/>
      <c r="F214" s="2005"/>
      <c r="G214" s="2005"/>
      <c r="H214" s="2006"/>
      <c r="I214" s="885">
        <v>2</v>
      </c>
      <c r="J214" s="329">
        <v>2360</v>
      </c>
      <c r="K214" s="589"/>
      <c r="L214" s="5"/>
      <c r="M214" s="5"/>
      <c r="N214" s="5"/>
      <c r="O214" s="5"/>
    </row>
    <row r="215" spans="1:1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</sheetData>
  <mergeCells count="90">
    <mergeCell ref="A214:B214"/>
    <mergeCell ref="C214:H214"/>
    <mergeCell ref="A205:B205"/>
    <mergeCell ref="C205:H205"/>
    <mergeCell ref="A208:B208"/>
    <mergeCell ref="C208:H208"/>
    <mergeCell ref="A211:B211"/>
    <mergeCell ref="C211:H211"/>
    <mergeCell ref="C202:H202"/>
    <mergeCell ref="A199:B199"/>
    <mergeCell ref="C199:H199"/>
    <mergeCell ref="A187:L187"/>
    <mergeCell ref="A188:L188"/>
    <mergeCell ref="A196:K196"/>
    <mergeCell ref="A202:B202"/>
    <mergeCell ref="A194:B195"/>
    <mergeCell ref="I194:I195"/>
    <mergeCell ref="J194:K194"/>
    <mergeCell ref="A168:E168"/>
    <mergeCell ref="A166:A167"/>
    <mergeCell ref="C166:C167"/>
    <mergeCell ref="C194:H195"/>
    <mergeCell ref="A157:L157"/>
    <mergeCell ref="A158:L158"/>
    <mergeCell ref="A159:L159"/>
    <mergeCell ref="A160:L160"/>
    <mergeCell ref="A164:L164"/>
    <mergeCell ref="A163:L163"/>
    <mergeCell ref="D166:E166"/>
    <mergeCell ref="A161:L161"/>
    <mergeCell ref="A162:L162"/>
    <mergeCell ref="B166:B167"/>
    <mergeCell ref="A156:L156"/>
    <mergeCell ref="A152:L152"/>
    <mergeCell ref="A153:L153"/>
    <mergeCell ref="A154:L154"/>
    <mergeCell ref="A155:L155"/>
    <mergeCell ref="AD82:AG82"/>
    <mergeCell ref="A145:L145"/>
    <mergeCell ref="B146:L146"/>
    <mergeCell ref="O146:O151"/>
    <mergeCell ref="B147:L147"/>
    <mergeCell ref="B148:L148"/>
    <mergeCell ref="B149:L149"/>
    <mergeCell ref="B150:L150"/>
    <mergeCell ref="S89:S95"/>
    <mergeCell ref="A144:L144"/>
    <mergeCell ref="A139:L139"/>
    <mergeCell ref="B151:L151"/>
    <mergeCell ref="AC93:AC95"/>
    <mergeCell ref="Y82:AB82"/>
    <mergeCell ref="T82:W82"/>
    <mergeCell ref="O82:S82"/>
    <mergeCell ref="AC83:AC85"/>
    <mergeCell ref="A137:L137"/>
    <mergeCell ref="A110:L110"/>
    <mergeCell ref="O118:P118"/>
    <mergeCell ref="C76:C77"/>
    <mergeCell ref="A119:N119"/>
    <mergeCell ref="A79:N79"/>
    <mergeCell ref="A74:L74"/>
    <mergeCell ref="O45:P45"/>
    <mergeCell ref="I76:J76"/>
    <mergeCell ref="K76:L76"/>
    <mergeCell ref="A76:A77"/>
    <mergeCell ref="A72:L72"/>
    <mergeCell ref="B76:B77"/>
    <mergeCell ref="AL82:AO82"/>
    <mergeCell ref="A78:N78"/>
    <mergeCell ref="M13:N13"/>
    <mergeCell ref="A15:N15"/>
    <mergeCell ref="A16:N16"/>
    <mergeCell ref="A17:N17"/>
    <mergeCell ref="D76:F76"/>
    <mergeCell ref="G76:H76"/>
    <mergeCell ref="A70:L70"/>
    <mergeCell ref="A37:L37"/>
    <mergeCell ref="AH82:AK82"/>
    <mergeCell ref="A46:N46"/>
    <mergeCell ref="M76:N76"/>
    <mergeCell ref="A65:L65"/>
    <mergeCell ref="A73:L73"/>
    <mergeCell ref="A71:L71"/>
    <mergeCell ref="A9:L9"/>
    <mergeCell ref="A10:L10"/>
    <mergeCell ref="A11:L11"/>
    <mergeCell ref="D13:F13"/>
    <mergeCell ref="G13:H13"/>
    <mergeCell ref="I13:J13"/>
    <mergeCell ref="K13:L1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opLeftCell="A33" zoomScaleNormal="100" workbookViewId="0">
      <selection activeCell="E29" sqref="E29"/>
    </sheetView>
  </sheetViews>
  <sheetFormatPr defaultRowHeight="12.75" x14ac:dyDescent="0.2"/>
  <cols>
    <col min="1" max="1" width="13.1406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8.7109375" customWidth="1"/>
    <col min="11" max="11" width="7.85546875" customWidth="1"/>
    <col min="12" max="12" width="9.28515625" customWidth="1"/>
    <col min="13" max="13" width="7.7109375" customWidth="1"/>
    <col min="14" max="14" width="8.4257812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139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</row>
    <row r="10" spans="1:14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</row>
    <row r="11" spans="1:14" ht="18.75" x14ac:dyDescent="0.3">
      <c r="A11" s="1780" t="s">
        <v>138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</row>
    <row r="12" spans="1:14" ht="26.25" customHeight="1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51" customHeight="1" thickBot="1" x14ac:dyDescent="0.25">
      <c r="A13" s="1781" t="s">
        <v>20</v>
      </c>
      <c r="B13" s="1783" t="s">
        <v>21</v>
      </c>
      <c r="C13" s="1944" t="s">
        <v>22</v>
      </c>
      <c r="D13" s="1877" t="s">
        <v>52</v>
      </c>
      <c r="E13" s="1788"/>
      <c r="F13" s="1876"/>
      <c r="G13" s="1793" t="s">
        <v>84</v>
      </c>
      <c r="H13" s="1842"/>
      <c r="I13" s="1793" t="s">
        <v>162</v>
      </c>
      <c r="J13" s="1842"/>
      <c r="K13" s="1793" t="s">
        <v>163</v>
      </c>
      <c r="L13" s="1792"/>
      <c r="M13" s="1793" t="s">
        <v>180</v>
      </c>
      <c r="N13" s="1792"/>
    </row>
    <row r="14" spans="1:14" ht="117" customHeight="1" thickBot="1" x14ac:dyDescent="0.25">
      <c r="A14" s="1782"/>
      <c r="B14" s="1784"/>
      <c r="C14" s="1945"/>
      <c r="D14" s="22" t="s">
        <v>27</v>
      </c>
      <c r="E14" s="23" t="s">
        <v>26</v>
      </c>
      <c r="F14" s="24" t="s">
        <v>181</v>
      </c>
      <c r="G14" s="22" t="s">
        <v>23</v>
      </c>
      <c r="H14" s="24" t="s">
        <v>164</v>
      </c>
      <c r="I14" s="22" t="s">
        <v>23</v>
      </c>
      <c r="J14" s="24" t="s">
        <v>189</v>
      </c>
      <c r="K14" s="22" t="s">
        <v>23</v>
      </c>
      <c r="L14" s="24" t="s">
        <v>189</v>
      </c>
      <c r="M14" s="22" t="s">
        <v>23</v>
      </c>
      <c r="N14" s="24" t="s">
        <v>189</v>
      </c>
    </row>
    <row r="15" spans="1:14" ht="152.25" customHeight="1" thickBot="1" x14ac:dyDescent="0.25">
      <c r="A15" s="2043" t="s">
        <v>190</v>
      </c>
      <c r="B15" s="2044"/>
      <c r="C15" s="2044"/>
      <c r="D15" s="2044"/>
      <c r="E15" s="2044"/>
      <c r="F15" s="2044"/>
      <c r="G15" s="2044"/>
      <c r="H15" s="2044"/>
      <c r="I15" s="2044"/>
      <c r="J15" s="2044"/>
      <c r="K15" s="2044"/>
      <c r="L15" s="2044"/>
      <c r="M15" s="2044"/>
      <c r="N15" s="2045"/>
    </row>
    <row r="16" spans="1:14" ht="33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</row>
    <row r="17" spans="1:14" ht="18.75" customHeight="1" thickBot="1" x14ac:dyDescent="0.3">
      <c r="A17" s="1886" t="s">
        <v>30</v>
      </c>
      <c r="B17" s="1887"/>
      <c r="C17" s="1887"/>
      <c r="D17" s="1887"/>
      <c r="E17" s="1887"/>
      <c r="F17" s="1887"/>
      <c r="G17" s="1887"/>
      <c r="H17" s="1887"/>
      <c r="I17" s="1887"/>
      <c r="J17" s="1887"/>
      <c r="K17" s="1887"/>
      <c r="L17" s="1887"/>
      <c r="M17" s="1887"/>
      <c r="N17" s="1943"/>
    </row>
    <row r="18" spans="1:14" ht="0.75" hidden="1" customHeight="1" thickBot="1" x14ac:dyDescent="0.3">
      <c r="A18" s="81"/>
      <c r="B18" s="82"/>
      <c r="C18" s="82"/>
      <c r="D18" s="81"/>
      <c r="E18" s="82"/>
      <c r="F18" s="83"/>
      <c r="G18" s="82"/>
      <c r="H18" s="82"/>
      <c r="I18" s="81"/>
      <c r="J18" s="83"/>
      <c r="K18" s="82"/>
      <c r="L18" s="82"/>
      <c r="M18" s="607"/>
      <c r="N18" s="608"/>
    </row>
    <row r="19" spans="1:14" ht="12" hidden="1" customHeight="1" thickBot="1" x14ac:dyDescent="0.3">
      <c r="A19" s="58"/>
      <c r="B19" s="18"/>
      <c r="C19" s="221"/>
      <c r="D19" s="640">
        <v>3100</v>
      </c>
      <c r="E19" s="142">
        <v>4180</v>
      </c>
      <c r="F19" s="255">
        <v>2510</v>
      </c>
      <c r="G19" s="627">
        <v>2510</v>
      </c>
      <c r="H19" s="603">
        <v>2010</v>
      </c>
      <c r="I19" s="260">
        <v>2720</v>
      </c>
      <c r="J19" s="255">
        <v>2130</v>
      </c>
      <c r="K19" s="627">
        <v>2760</v>
      </c>
      <c r="L19" s="603">
        <v>2160</v>
      </c>
      <c r="M19" s="260">
        <v>2790</v>
      </c>
      <c r="N19" s="255">
        <v>2320</v>
      </c>
    </row>
    <row r="20" spans="1:14" ht="14.25" hidden="1" customHeight="1" thickBot="1" x14ac:dyDescent="0.3">
      <c r="A20" s="177"/>
      <c r="B20" s="90"/>
      <c r="C20" s="635"/>
      <c r="D20" s="641">
        <f>D19-980+20</f>
        <v>2140</v>
      </c>
      <c r="E20" s="352">
        <f>D20*135%</f>
        <v>2889</v>
      </c>
      <c r="F20" s="642">
        <f>F19-980+20</f>
        <v>1550</v>
      </c>
      <c r="G20" s="628">
        <f t="shared" ref="G20:N20" si="0">G19-830+20</f>
        <v>1700</v>
      </c>
      <c r="H20" s="529">
        <f t="shared" si="0"/>
        <v>1200</v>
      </c>
      <c r="I20" s="613">
        <f t="shared" si="0"/>
        <v>1910</v>
      </c>
      <c r="J20" s="610">
        <f t="shared" si="0"/>
        <v>1320</v>
      </c>
      <c r="K20" s="628">
        <f t="shared" si="0"/>
        <v>1950</v>
      </c>
      <c r="L20" s="529">
        <f t="shared" si="0"/>
        <v>1350</v>
      </c>
      <c r="M20" s="609">
        <f t="shared" si="0"/>
        <v>1980</v>
      </c>
      <c r="N20" s="610">
        <f t="shared" si="0"/>
        <v>1510</v>
      </c>
    </row>
    <row r="21" spans="1:14" ht="52.5" customHeight="1" thickBot="1" x14ac:dyDescent="0.25">
      <c r="A21" s="876" t="s">
        <v>78</v>
      </c>
      <c r="B21" s="858" t="s">
        <v>87</v>
      </c>
      <c r="C21" s="401">
        <v>2</v>
      </c>
      <c r="D21" s="406">
        <v>2140</v>
      </c>
      <c r="E21" s="354">
        <v>2890</v>
      </c>
      <c r="F21" s="360">
        <v>1550</v>
      </c>
      <c r="G21" s="404">
        <v>1700</v>
      </c>
      <c r="H21" s="402">
        <v>1200</v>
      </c>
      <c r="I21" s="406">
        <v>1910</v>
      </c>
      <c r="J21" s="355">
        <v>1320</v>
      </c>
      <c r="K21" s="404">
        <v>1950</v>
      </c>
      <c r="L21" s="859">
        <v>1350</v>
      </c>
      <c r="M21" s="584">
        <v>1980</v>
      </c>
      <c r="N21" s="355">
        <v>1510</v>
      </c>
    </row>
    <row r="22" spans="1:14" ht="12" hidden="1" customHeight="1" thickBot="1" x14ac:dyDescent="0.3">
      <c r="A22" s="709"/>
      <c r="B22" s="20"/>
      <c r="C22" s="539"/>
      <c r="D22" s="132">
        <v>3300</v>
      </c>
      <c r="E22" s="133">
        <v>4450</v>
      </c>
      <c r="F22" s="134">
        <v>2510</v>
      </c>
      <c r="G22" s="630">
        <v>2680</v>
      </c>
      <c r="H22" s="604">
        <v>2010</v>
      </c>
      <c r="I22" s="132">
        <v>2910</v>
      </c>
      <c r="J22" s="134">
        <v>2130</v>
      </c>
      <c r="K22" s="630">
        <v>2940</v>
      </c>
      <c r="L22" s="604">
        <v>2160</v>
      </c>
      <c r="M22" s="339">
        <v>3110</v>
      </c>
      <c r="N22" s="612">
        <v>2320</v>
      </c>
    </row>
    <row r="23" spans="1:14" ht="9" hidden="1" customHeight="1" thickBot="1" x14ac:dyDescent="0.3">
      <c r="A23" s="918"/>
      <c r="B23" s="90"/>
      <c r="C23" s="635"/>
      <c r="D23" s="860">
        <f>D22-980+20</f>
        <v>2340</v>
      </c>
      <c r="E23" s="356">
        <f>D23*135%</f>
        <v>3159</v>
      </c>
      <c r="F23" s="861">
        <f>F22-980+20</f>
        <v>1550</v>
      </c>
      <c r="G23" s="862">
        <f t="shared" ref="G23:N23" si="1">G22-830+20</f>
        <v>1870</v>
      </c>
      <c r="H23" s="602">
        <f t="shared" si="1"/>
        <v>1200</v>
      </c>
      <c r="I23" s="863">
        <f t="shared" si="1"/>
        <v>2100</v>
      </c>
      <c r="J23" s="864">
        <f t="shared" si="1"/>
        <v>1320</v>
      </c>
      <c r="K23" s="862">
        <f t="shared" si="1"/>
        <v>2130</v>
      </c>
      <c r="L23" s="602">
        <f t="shared" si="1"/>
        <v>1350</v>
      </c>
      <c r="M23" s="863">
        <f t="shared" si="1"/>
        <v>2300</v>
      </c>
      <c r="N23" s="864">
        <f t="shared" si="1"/>
        <v>1510</v>
      </c>
    </row>
    <row r="24" spans="1:14" ht="66.75" customHeight="1" thickBot="1" x14ac:dyDescent="0.25">
      <c r="A24" s="876" t="s">
        <v>44</v>
      </c>
      <c r="B24" s="223" t="s">
        <v>88</v>
      </c>
      <c r="C24" s="401">
        <v>2</v>
      </c>
      <c r="D24" s="406">
        <v>2340</v>
      </c>
      <c r="E24" s="354">
        <v>3160</v>
      </c>
      <c r="F24" s="360">
        <v>1550</v>
      </c>
      <c r="G24" s="404">
        <v>1860</v>
      </c>
      <c r="H24" s="402">
        <v>1200</v>
      </c>
      <c r="I24" s="406">
        <v>1990</v>
      </c>
      <c r="J24" s="355">
        <v>1320</v>
      </c>
      <c r="K24" s="404">
        <v>2160</v>
      </c>
      <c r="L24" s="859">
        <v>1350</v>
      </c>
      <c r="M24" s="584">
        <v>2300</v>
      </c>
      <c r="N24" s="355">
        <v>1510</v>
      </c>
    </row>
    <row r="25" spans="1:14" ht="12" hidden="1" customHeight="1" thickBot="1" x14ac:dyDescent="0.3">
      <c r="A25" s="709"/>
      <c r="B25" s="20"/>
      <c r="C25" s="539"/>
      <c r="D25" s="644"/>
      <c r="E25" s="538">
        <v>3580</v>
      </c>
      <c r="F25" s="647">
        <v>2510</v>
      </c>
      <c r="G25" s="632"/>
      <c r="H25" s="539">
        <v>2010</v>
      </c>
      <c r="I25" s="180"/>
      <c r="J25" s="176">
        <v>2130</v>
      </c>
      <c r="K25" s="632"/>
      <c r="L25" s="539">
        <v>2160</v>
      </c>
      <c r="M25" s="180"/>
      <c r="N25" s="176">
        <v>2320</v>
      </c>
    </row>
    <row r="26" spans="1:14" ht="12" hidden="1" customHeight="1" thickBot="1" x14ac:dyDescent="0.3">
      <c r="A26" s="918"/>
      <c r="B26" s="90"/>
      <c r="C26" s="635"/>
      <c r="D26" s="860"/>
      <c r="E26" s="356">
        <f>E25-980+20</f>
        <v>2620</v>
      </c>
      <c r="F26" s="861">
        <f>F25-980+20</f>
        <v>1550</v>
      </c>
      <c r="G26" s="862"/>
      <c r="H26" s="602">
        <f>H25-830+20</f>
        <v>1200</v>
      </c>
      <c r="I26" s="863"/>
      <c r="J26" s="864">
        <f>J25-830+20</f>
        <v>1320</v>
      </c>
      <c r="K26" s="862"/>
      <c r="L26" s="602">
        <f>L25-830+20</f>
        <v>1350</v>
      </c>
      <c r="M26" s="616"/>
      <c r="N26" s="864">
        <f>N25-830+20</f>
        <v>1510</v>
      </c>
    </row>
    <row r="27" spans="1:14" ht="55.5" customHeight="1" thickBot="1" x14ac:dyDescent="0.25">
      <c r="A27" s="876" t="s">
        <v>28</v>
      </c>
      <c r="B27" s="223" t="s">
        <v>59</v>
      </c>
      <c r="C27" s="401">
        <v>1</v>
      </c>
      <c r="D27" s="406"/>
      <c r="E27" s="354">
        <v>2620</v>
      </c>
      <c r="F27" s="360">
        <v>1550</v>
      </c>
      <c r="G27" s="404"/>
      <c r="H27" s="402">
        <v>1200</v>
      </c>
      <c r="I27" s="406"/>
      <c r="J27" s="355">
        <v>1320</v>
      </c>
      <c r="K27" s="404"/>
      <c r="L27" s="859">
        <v>1350</v>
      </c>
      <c r="M27" s="865"/>
      <c r="N27" s="355">
        <v>1510</v>
      </c>
    </row>
    <row r="28" spans="1:14" ht="15" hidden="1" customHeight="1" thickBot="1" x14ac:dyDescent="0.3">
      <c r="A28" s="709"/>
      <c r="B28" s="20"/>
      <c r="C28" s="539"/>
      <c r="D28" s="646"/>
      <c r="E28" s="538">
        <v>3830</v>
      </c>
      <c r="F28" s="647">
        <v>2510</v>
      </c>
      <c r="G28" s="632"/>
      <c r="H28" s="539">
        <v>2010</v>
      </c>
      <c r="I28" s="180"/>
      <c r="J28" s="176">
        <v>2130</v>
      </c>
      <c r="K28" s="632"/>
      <c r="L28" s="539">
        <v>2160</v>
      </c>
      <c r="M28" s="618"/>
      <c r="N28" s="619">
        <v>2320</v>
      </c>
    </row>
    <row r="29" spans="1:14" ht="15" hidden="1" customHeight="1" thickBot="1" x14ac:dyDescent="0.3">
      <c r="A29" s="918"/>
      <c r="B29" s="90"/>
      <c r="C29" s="635"/>
      <c r="D29" s="860"/>
      <c r="E29" s="356">
        <f>E28-980+20</f>
        <v>2870</v>
      </c>
      <c r="F29" s="861">
        <f>F28-980+20</f>
        <v>1550</v>
      </c>
      <c r="G29" s="866"/>
      <c r="H29" s="602">
        <f>H28-830+20</f>
        <v>1200</v>
      </c>
      <c r="I29" s="192"/>
      <c r="J29" s="864">
        <f>J28-830+20</f>
        <v>1320</v>
      </c>
      <c r="K29" s="862"/>
      <c r="L29" s="602">
        <f>L28-830+20</f>
        <v>1350</v>
      </c>
      <c r="M29" s="616"/>
      <c r="N29" s="864">
        <f>N28-830+20</f>
        <v>1510</v>
      </c>
    </row>
    <row r="30" spans="1:14" ht="43.5" customHeight="1" thickBot="1" x14ac:dyDescent="0.25">
      <c r="A30" s="876" t="s">
        <v>29</v>
      </c>
      <c r="B30" s="223" t="s">
        <v>60</v>
      </c>
      <c r="C30" s="401">
        <v>1</v>
      </c>
      <c r="D30" s="867"/>
      <c r="E30" s="354">
        <v>2870</v>
      </c>
      <c r="F30" s="360">
        <v>1550</v>
      </c>
      <c r="G30" s="404"/>
      <c r="H30" s="402">
        <v>1200</v>
      </c>
      <c r="I30" s="406"/>
      <c r="J30" s="355">
        <v>1320</v>
      </c>
      <c r="K30" s="404"/>
      <c r="L30" s="859">
        <v>1350</v>
      </c>
      <c r="M30" s="865"/>
      <c r="N30" s="355">
        <v>1510</v>
      </c>
    </row>
    <row r="31" spans="1:14" ht="0.75" hidden="1" customHeight="1" thickBot="1" x14ac:dyDescent="0.3">
      <c r="A31" s="709"/>
      <c r="B31" s="20"/>
      <c r="C31" s="539"/>
      <c r="D31" s="649"/>
      <c r="E31" s="538">
        <v>4140</v>
      </c>
      <c r="F31" s="647"/>
      <c r="G31" s="632"/>
      <c r="H31" s="539">
        <v>2010</v>
      </c>
      <c r="I31" s="180"/>
      <c r="J31" s="176">
        <v>2130</v>
      </c>
      <c r="K31" s="632"/>
      <c r="L31" s="539">
        <v>2160</v>
      </c>
      <c r="M31" s="618"/>
      <c r="N31" s="619">
        <v>2320</v>
      </c>
    </row>
    <row r="32" spans="1:14" ht="13.5" hidden="1" customHeight="1" thickBot="1" x14ac:dyDescent="0.3">
      <c r="A32" s="918"/>
      <c r="B32" s="90"/>
      <c r="C32" s="635"/>
      <c r="D32" s="189"/>
      <c r="E32" s="356">
        <f>E31-980+20</f>
        <v>3180</v>
      </c>
      <c r="F32" s="191"/>
      <c r="G32" s="638"/>
      <c r="H32" s="602">
        <f>H31-830+20</f>
        <v>1200</v>
      </c>
      <c r="I32" s="192"/>
      <c r="J32" s="864">
        <f>J31-830+20</f>
        <v>1320</v>
      </c>
      <c r="K32" s="862"/>
      <c r="L32" s="602">
        <f>L31-830+20</f>
        <v>1350</v>
      </c>
      <c r="M32" s="616"/>
      <c r="N32" s="864">
        <f>N31-830+20</f>
        <v>1510</v>
      </c>
    </row>
    <row r="33" spans="1:14" ht="51" customHeight="1" thickBot="1" x14ac:dyDescent="0.25">
      <c r="A33" s="879" t="s">
        <v>133</v>
      </c>
      <c r="B33" s="585" t="s">
        <v>134</v>
      </c>
      <c r="C33" s="859">
        <v>1</v>
      </c>
      <c r="D33" s="407"/>
      <c r="E33" s="361">
        <v>3180</v>
      </c>
      <c r="F33" s="360">
        <v>1550</v>
      </c>
      <c r="G33" s="409"/>
      <c r="H33" s="402">
        <v>1200</v>
      </c>
      <c r="I33" s="406"/>
      <c r="J33" s="355">
        <v>1320</v>
      </c>
      <c r="K33" s="404"/>
      <c r="L33" s="859">
        <v>1350</v>
      </c>
      <c r="M33" s="865"/>
      <c r="N33" s="355">
        <v>1510</v>
      </c>
    </row>
    <row r="34" spans="1:14" ht="15" hidden="1" customHeight="1" thickBot="1" x14ac:dyDescent="0.3">
      <c r="A34" s="709"/>
      <c r="B34" s="20"/>
      <c r="C34" s="539"/>
      <c r="D34" s="649"/>
      <c r="E34" s="555">
        <v>3300</v>
      </c>
      <c r="F34" s="621"/>
      <c r="G34" s="633"/>
      <c r="H34" s="606"/>
      <c r="I34" s="620"/>
      <c r="J34" s="621"/>
      <c r="K34" s="633"/>
      <c r="L34" s="606"/>
      <c r="M34" s="620"/>
      <c r="N34" s="621"/>
    </row>
    <row r="35" spans="1:14" ht="3.75" hidden="1" customHeight="1" thickBot="1" x14ac:dyDescent="0.3">
      <c r="A35" s="918"/>
      <c r="B35" s="90"/>
      <c r="C35" s="635"/>
      <c r="D35" s="189"/>
      <c r="E35" s="356">
        <f>E34-980+20</f>
        <v>2340</v>
      </c>
      <c r="F35" s="861"/>
      <c r="G35" s="862"/>
      <c r="H35" s="602"/>
      <c r="I35" s="863"/>
      <c r="J35" s="864"/>
      <c r="K35" s="862"/>
      <c r="L35" s="602"/>
      <c r="M35" s="863"/>
      <c r="N35" s="864"/>
    </row>
    <row r="36" spans="1:14" ht="81" customHeight="1" thickBot="1" x14ac:dyDescent="0.25">
      <c r="A36" s="876" t="s">
        <v>191</v>
      </c>
      <c r="B36" s="585" t="s">
        <v>61</v>
      </c>
      <c r="C36" s="402">
        <v>1</v>
      </c>
      <c r="D36" s="406"/>
      <c r="E36" s="354">
        <v>2340</v>
      </c>
      <c r="F36" s="360"/>
      <c r="G36" s="404"/>
      <c r="H36" s="402"/>
      <c r="I36" s="406"/>
      <c r="J36" s="355"/>
      <c r="K36" s="404"/>
      <c r="L36" s="859"/>
      <c r="M36" s="584"/>
      <c r="N36" s="355"/>
    </row>
    <row r="37" spans="1:14" ht="28.5" customHeight="1" thickBot="1" x14ac:dyDescent="0.3">
      <c r="A37" s="1949" t="s">
        <v>54</v>
      </c>
      <c r="B37" s="1890"/>
      <c r="C37" s="1890"/>
      <c r="D37" s="1890"/>
      <c r="E37" s="1890"/>
      <c r="F37" s="1890"/>
      <c r="G37" s="1890"/>
      <c r="H37" s="1890"/>
      <c r="I37" s="1890"/>
      <c r="J37" s="1890"/>
      <c r="K37" s="1890"/>
      <c r="L37" s="1891"/>
      <c r="M37" s="696"/>
      <c r="N37" s="697"/>
    </row>
    <row r="38" spans="1:14" ht="12" hidden="1" customHeight="1" thickBot="1" x14ac:dyDescent="0.3">
      <c r="A38" s="698"/>
      <c r="B38" s="437"/>
      <c r="C38" s="699"/>
      <c r="D38" s="682">
        <v>3700</v>
      </c>
      <c r="E38" s="683">
        <v>5180</v>
      </c>
      <c r="F38" s="660">
        <v>2510</v>
      </c>
      <c r="G38" s="700">
        <v>3000</v>
      </c>
      <c r="H38" s="701">
        <v>2010</v>
      </c>
      <c r="I38" s="659">
        <v>3260</v>
      </c>
      <c r="J38" s="660">
        <v>2130</v>
      </c>
      <c r="K38" s="700">
        <v>3290</v>
      </c>
      <c r="L38" s="701">
        <v>2160</v>
      </c>
      <c r="M38" s="702">
        <v>3330</v>
      </c>
      <c r="N38" s="660">
        <v>2320</v>
      </c>
    </row>
    <row r="39" spans="1:14" ht="11.25" hidden="1" customHeight="1" thickBot="1" x14ac:dyDescent="0.3">
      <c r="A39" s="703"/>
      <c r="B39" s="169"/>
      <c r="C39" s="668"/>
      <c r="D39" s="868">
        <f>(D38-980+20)</f>
        <v>2740</v>
      </c>
      <c r="E39" s="601">
        <f>D39*140%</f>
        <v>3835.9999999999995</v>
      </c>
      <c r="F39" s="869">
        <f>F38-980+20</f>
        <v>1550</v>
      </c>
      <c r="G39" s="862">
        <f t="shared" ref="G39:N39" si="2">G38-830+20</f>
        <v>2190</v>
      </c>
      <c r="H39" s="602">
        <f t="shared" si="2"/>
        <v>1200</v>
      </c>
      <c r="I39" s="863">
        <f t="shared" si="2"/>
        <v>2450</v>
      </c>
      <c r="J39" s="864">
        <f t="shared" si="2"/>
        <v>1320</v>
      </c>
      <c r="K39" s="862">
        <f t="shared" si="2"/>
        <v>2480</v>
      </c>
      <c r="L39" s="602">
        <f t="shared" si="2"/>
        <v>1350</v>
      </c>
      <c r="M39" s="870">
        <f t="shared" si="2"/>
        <v>2520</v>
      </c>
      <c r="N39" s="864">
        <f t="shared" si="2"/>
        <v>1510</v>
      </c>
    </row>
    <row r="40" spans="1:14" ht="3.75" hidden="1" customHeight="1" thickBot="1" x14ac:dyDescent="0.3">
      <c r="A40" s="704"/>
      <c r="B40" s="392"/>
      <c r="C40" s="669"/>
      <c r="D40" s="661">
        <v>2740</v>
      </c>
      <c r="E40" s="396">
        <v>3840</v>
      </c>
      <c r="F40" s="686">
        <v>1550</v>
      </c>
      <c r="G40" s="679">
        <v>2190</v>
      </c>
      <c r="H40" s="651">
        <v>1200</v>
      </c>
      <c r="I40" s="661">
        <v>2450</v>
      </c>
      <c r="J40" s="662">
        <v>1320</v>
      </c>
      <c r="K40" s="654">
        <v>2480</v>
      </c>
      <c r="L40" s="397">
        <v>1350</v>
      </c>
      <c r="M40" s="616">
        <v>2520</v>
      </c>
      <c r="N40" s="622">
        <v>1510</v>
      </c>
    </row>
    <row r="41" spans="1:14" ht="54.75" customHeight="1" thickBot="1" x14ac:dyDescent="0.3">
      <c r="A41" s="524" t="s">
        <v>79</v>
      </c>
      <c r="B41" s="223" t="s">
        <v>166</v>
      </c>
      <c r="C41" s="871">
        <v>2</v>
      </c>
      <c r="D41" s="872">
        <v>2740</v>
      </c>
      <c r="E41" s="400">
        <v>3840</v>
      </c>
      <c r="F41" s="360">
        <v>1550</v>
      </c>
      <c r="G41" s="404">
        <v>2190</v>
      </c>
      <c r="H41" s="402">
        <v>1200</v>
      </c>
      <c r="I41" s="872">
        <v>2450</v>
      </c>
      <c r="J41" s="355">
        <v>1320</v>
      </c>
      <c r="K41" s="410">
        <v>2480</v>
      </c>
      <c r="L41" s="859">
        <v>1350</v>
      </c>
      <c r="M41" s="584">
        <v>2520</v>
      </c>
      <c r="N41" s="355">
        <v>1510</v>
      </c>
    </row>
    <row r="42" spans="1:14" ht="15.75" hidden="1" customHeight="1" thickBot="1" x14ac:dyDescent="0.3">
      <c r="A42" s="705"/>
      <c r="B42" s="20"/>
      <c r="C42" s="671"/>
      <c r="D42" s="640">
        <v>3880</v>
      </c>
      <c r="E42" s="142">
        <v>5440</v>
      </c>
      <c r="F42" s="255">
        <v>2510</v>
      </c>
      <c r="G42" s="627">
        <v>3150</v>
      </c>
      <c r="H42" s="603">
        <v>2010</v>
      </c>
      <c r="I42" s="106">
        <v>3420</v>
      </c>
      <c r="J42" s="255">
        <v>2130</v>
      </c>
      <c r="K42" s="627">
        <v>3460</v>
      </c>
      <c r="L42" s="603">
        <v>2160</v>
      </c>
      <c r="M42" s="260">
        <v>3500</v>
      </c>
      <c r="N42" s="255">
        <v>2320</v>
      </c>
    </row>
    <row r="43" spans="1:14" ht="13.5" hidden="1" customHeight="1" thickBot="1" x14ac:dyDescent="0.3">
      <c r="A43" s="706"/>
      <c r="B43" s="18"/>
      <c r="C43" s="672"/>
      <c r="D43" s="873">
        <f>(D42-980+20)</f>
        <v>2920</v>
      </c>
      <c r="E43" s="601">
        <f>D43*140%</f>
        <v>4087.9999999999995</v>
      </c>
      <c r="F43" s="869">
        <f>F42-980+20</f>
        <v>1550</v>
      </c>
      <c r="G43" s="862">
        <f t="shared" ref="G43:N43" si="3">G42-830+20</f>
        <v>2340</v>
      </c>
      <c r="H43" s="602">
        <f t="shared" si="3"/>
        <v>1200</v>
      </c>
      <c r="I43" s="863">
        <f t="shared" si="3"/>
        <v>2610</v>
      </c>
      <c r="J43" s="864">
        <f t="shared" si="3"/>
        <v>1320</v>
      </c>
      <c r="K43" s="862">
        <f t="shared" si="3"/>
        <v>2650</v>
      </c>
      <c r="L43" s="602">
        <f t="shared" si="3"/>
        <v>1350</v>
      </c>
      <c r="M43" s="870">
        <f t="shared" si="3"/>
        <v>2690</v>
      </c>
      <c r="N43" s="864">
        <f t="shared" si="3"/>
        <v>1510</v>
      </c>
    </row>
    <row r="44" spans="1:14" ht="13.5" hidden="1" customHeight="1" thickBot="1" x14ac:dyDescent="0.3">
      <c r="A44" s="707"/>
      <c r="B44" s="121"/>
      <c r="C44" s="673"/>
      <c r="D44" s="688">
        <v>3000</v>
      </c>
      <c r="E44" s="396">
        <v>4200</v>
      </c>
      <c r="F44" s="686">
        <v>1550</v>
      </c>
      <c r="G44" s="679">
        <v>2340</v>
      </c>
      <c r="H44" s="651">
        <v>1200</v>
      </c>
      <c r="I44" s="661">
        <v>2610</v>
      </c>
      <c r="J44" s="662">
        <v>1320</v>
      </c>
      <c r="K44" s="654">
        <v>2650</v>
      </c>
      <c r="L44" s="397">
        <v>1350</v>
      </c>
      <c r="M44" s="616">
        <v>2690</v>
      </c>
      <c r="N44" s="622">
        <v>1510</v>
      </c>
    </row>
    <row r="45" spans="1:14" ht="54.75" customHeight="1" thickBot="1" x14ac:dyDescent="0.25">
      <c r="A45" s="524" t="s">
        <v>137</v>
      </c>
      <c r="B45" s="585" t="s">
        <v>172</v>
      </c>
      <c r="C45" s="874">
        <v>2</v>
      </c>
      <c r="D45" s="872">
        <v>3000</v>
      </c>
      <c r="E45" s="400">
        <v>4200</v>
      </c>
      <c r="F45" s="360">
        <v>1550</v>
      </c>
      <c r="G45" s="404">
        <v>2340</v>
      </c>
      <c r="H45" s="402">
        <v>1200</v>
      </c>
      <c r="I45" s="872">
        <v>2610</v>
      </c>
      <c r="J45" s="355">
        <v>1320</v>
      </c>
      <c r="K45" s="410">
        <v>2650</v>
      </c>
      <c r="L45" s="859">
        <v>1390</v>
      </c>
      <c r="M45" s="584">
        <v>2690</v>
      </c>
      <c r="N45" s="355">
        <v>1510</v>
      </c>
    </row>
    <row r="46" spans="1:14" ht="36" customHeight="1" x14ac:dyDescent="0.25">
      <c r="A46" s="1892" t="s">
        <v>80</v>
      </c>
      <c r="B46" s="1893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</row>
    <row r="47" spans="1:14" ht="15" hidden="1" customHeight="1" thickBot="1" x14ac:dyDescent="0.3">
      <c r="A47" s="179"/>
      <c r="B47" s="20"/>
      <c r="C47" s="539"/>
      <c r="D47" s="640">
        <v>4750</v>
      </c>
      <c r="E47" s="142">
        <v>6640</v>
      </c>
      <c r="F47" s="820">
        <v>2610</v>
      </c>
      <c r="G47" s="848">
        <v>3840</v>
      </c>
      <c r="H47" s="849">
        <v>2090</v>
      </c>
      <c r="I47" s="850">
        <v>4180</v>
      </c>
      <c r="J47" s="851">
        <v>2220</v>
      </c>
      <c r="K47" s="848">
        <v>4220</v>
      </c>
      <c r="L47" s="849">
        <v>2240</v>
      </c>
      <c r="M47" s="850">
        <v>4510</v>
      </c>
      <c r="N47" s="851">
        <v>2350</v>
      </c>
    </row>
    <row r="48" spans="1:14" ht="14.25" hidden="1" customHeight="1" thickBot="1" x14ac:dyDescent="0.3">
      <c r="A48" s="62"/>
      <c r="B48" s="18"/>
      <c r="C48" s="221"/>
      <c r="D48" s="185">
        <f>(D47-980+20)</f>
        <v>3790</v>
      </c>
      <c r="E48" s="553">
        <f>D48*140%</f>
        <v>5306</v>
      </c>
      <c r="F48" s="875">
        <f>D48*55%</f>
        <v>2084.5</v>
      </c>
      <c r="G48" s="602">
        <f>G47-830+20</f>
        <v>3030</v>
      </c>
      <c r="H48" s="602">
        <f>H47-830+20</f>
        <v>1280</v>
      </c>
      <c r="I48" s="602">
        <f t="shared" ref="I48:N48" si="4">I47-830+20</f>
        <v>3370</v>
      </c>
      <c r="J48" s="602">
        <f t="shared" si="4"/>
        <v>1410</v>
      </c>
      <c r="K48" s="602">
        <f t="shared" si="4"/>
        <v>3410</v>
      </c>
      <c r="L48" s="602">
        <f t="shared" si="4"/>
        <v>1430</v>
      </c>
      <c r="M48" s="602">
        <f t="shared" si="4"/>
        <v>3700</v>
      </c>
      <c r="N48" s="864">
        <f t="shared" si="4"/>
        <v>1540</v>
      </c>
    </row>
    <row r="49" spans="1:14" ht="0.75" customHeight="1" thickBot="1" x14ac:dyDescent="0.3">
      <c r="A49" s="708"/>
      <c r="B49" s="121"/>
      <c r="C49" s="675"/>
      <c r="D49" s="664">
        <v>3790</v>
      </c>
      <c r="E49" s="393">
        <v>5310</v>
      </c>
      <c r="F49" s="690">
        <v>2080</v>
      </c>
      <c r="G49" s="680">
        <v>3030</v>
      </c>
      <c r="H49" s="652">
        <v>1280</v>
      </c>
      <c r="I49" s="664">
        <v>3370</v>
      </c>
      <c r="J49" s="665">
        <v>1410</v>
      </c>
      <c r="K49" s="656">
        <v>3410</v>
      </c>
      <c r="L49" s="394">
        <v>1430</v>
      </c>
      <c r="M49" s="616">
        <v>3700</v>
      </c>
      <c r="N49" s="622">
        <v>1540</v>
      </c>
    </row>
    <row r="50" spans="1:14" ht="66" customHeight="1" thickBot="1" x14ac:dyDescent="0.25">
      <c r="A50" s="876" t="s">
        <v>24</v>
      </c>
      <c r="B50" s="585" t="s">
        <v>173</v>
      </c>
      <c r="C50" s="408">
        <v>2</v>
      </c>
      <c r="D50" s="406">
        <v>3790</v>
      </c>
      <c r="E50" s="354">
        <v>5310</v>
      </c>
      <c r="F50" s="360">
        <v>2080</v>
      </c>
      <c r="G50" s="404">
        <v>3030</v>
      </c>
      <c r="H50" s="402">
        <v>1280</v>
      </c>
      <c r="I50" s="406">
        <v>3370</v>
      </c>
      <c r="J50" s="360">
        <v>1410</v>
      </c>
      <c r="K50" s="404">
        <v>3410</v>
      </c>
      <c r="L50" s="402">
        <v>1430</v>
      </c>
      <c r="M50" s="584">
        <v>3700</v>
      </c>
      <c r="N50" s="355">
        <v>1540</v>
      </c>
    </row>
    <row r="51" spans="1:14" ht="14.25" hidden="1" customHeight="1" thickBot="1" x14ac:dyDescent="0.25">
      <c r="A51" s="709"/>
      <c r="B51" s="548"/>
      <c r="C51" s="530"/>
      <c r="D51" s="640">
        <v>5120</v>
      </c>
      <c r="E51" s="142">
        <v>7170</v>
      </c>
      <c r="F51" s="820">
        <v>2820</v>
      </c>
      <c r="G51" s="757">
        <v>4150</v>
      </c>
      <c r="H51" s="824">
        <v>2250</v>
      </c>
      <c r="I51" s="728">
        <v>4510</v>
      </c>
      <c r="J51" s="820">
        <v>2400</v>
      </c>
      <c r="K51" s="757">
        <v>4560</v>
      </c>
      <c r="L51" s="824">
        <v>2420</v>
      </c>
      <c r="M51" s="914">
        <v>4870</v>
      </c>
      <c r="N51" s="915">
        <v>2540</v>
      </c>
    </row>
    <row r="52" spans="1:14" ht="15" hidden="1" customHeight="1" thickBot="1" x14ac:dyDescent="0.25">
      <c r="A52" s="710"/>
      <c r="B52" s="549"/>
      <c r="C52" s="676"/>
      <c r="D52" s="185">
        <f>(D51-980+20)</f>
        <v>4160</v>
      </c>
      <c r="E52" s="553">
        <f>D52*140%</f>
        <v>5824</v>
      </c>
      <c r="F52" s="875">
        <f>D52*55%</f>
        <v>2288</v>
      </c>
      <c r="G52" s="602">
        <f t="shared" ref="G52:N52" si="5">G51-830+20</f>
        <v>3340</v>
      </c>
      <c r="H52" s="602">
        <f t="shared" si="5"/>
        <v>1440</v>
      </c>
      <c r="I52" s="602">
        <f t="shared" si="5"/>
        <v>3700</v>
      </c>
      <c r="J52" s="602">
        <f t="shared" si="5"/>
        <v>1590</v>
      </c>
      <c r="K52" s="602">
        <f t="shared" si="5"/>
        <v>3750</v>
      </c>
      <c r="L52" s="602">
        <f t="shared" si="5"/>
        <v>1610</v>
      </c>
      <c r="M52" s="602">
        <f t="shared" si="5"/>
        <v>4060</v>
      </c>
      <c r="N52" s="864">
        <f t="shared" si="5"/>
        <v>1730</v>
      </c>
    </row>
    <row r="53" spans="1:14" ht="15" hidden="1" customHeight="1" thickBot="1" x14ac:dyDescent="0.25">
      <c r="A53" s="711"/>
      <c r="B53" s="550"/>
      <c r="C53" s="677"/>
      <c r="D53" s="664">
        <v>4160</v>
      </c>
      <c r="E53" s="393">
        <v>5820</v>
      </c>
      <c r="F53" s="690">
        <v>2290</v>
      </c>
      <c r="G53" s="680">
        <v>3340</v>
      </c>
      <c r="H53" s="652">
        <v>1440</v>
      </c>
      <c r="I53" s="664">
        <v>3700</v>
      </c>
      <c r="J53" s="665">
        <v>1590</v>
      </c>
      <c r="K53" s="656">
        <v>3750</v>
      </c>
      <c r="L53" s="394">
        <v>1610</v>
      </c>
      <c r="M53" s="860">
        <v>4060</v>
      </c>
      <c r="N53" s="622">
        <v>1730</v>
      </c>
    </row>
    <row r="54" spans="1:14" ht="65.25" customHeight="1" thickBot="1" x14ac:dyDescent="0.25">
      <c r="A54" s="877" t="s">
        <v>14</v>
      </c>
      <c r="B54" s="585" t="s">
        <v>174</v>
      </c>
      <c r="C54" s="408">
        <v>2</v>
      </c>
      <c r="D54" s="406">
        <v>4160</v>
      </c>
      <c r="E54" s="354">
        <v>5820</v>
      </c>
      <c r="F54" s="360">
        <v>2290</v>
      </c>
      <c r="G54" s="404">
        <v>3340</v>
      </c>
      <c r="H54" s="402">
        <v>1440</v>
      </c>
      <c r="I54" s="406">
        <v>3700</v>
      </c>
      <c r="J54" s="360">
        <v>1590</v>
      </c>
      <c r="K54" s="404">
        <v>3750</v>
      </c>
      <c r="L54" s="402">
        <v>1610</v>
      </c>
      <c r="M54" s="584">
        <v>4060</v>
      </c>
      <c r="N54" s="355">
        <v>1730</v>
      </c>
    </row>
    <row r="55" spans="1:14" ht="15" hidden="1" customHeight="1" thickBot="1" x14ac:dyDescent="0.25">
      <c r="A55" s="712"/>
      <c r="B55" s="548"/>
      <c r="C55" s="530"/>
      <c r="D55" s="640">
        <v>5450</v>
      </c>
      <c r="E55" s="142">
        <v>7630</v>
      </c>
      <c r="F55" s="820">
        <v>3000</v>
      </c>
      <c r="G55" s="757">
        <v>4410</v>
      </c>
      <c r="H55" s="824">
        <v>2400</v>
      </c>
      <c r="I55" s="728">
        <v>4800</v>
      </c>
      <c r="J55" s="820">
        <v>2550</v>
      </c>
      <c r="K55" s="757">
        <v>4850</v>
      </c>
      <c r="L55" s="824">
        <v>2580</v>
      </c>
      <c r="M55" s="914">
        <v>5180</v>
      </c>
      <c r="N55" s="915">
        <v>2700</v>
      </c>
    </row>
    <row r="56" spans="1:14" ht="12.75" hidden="1" customHeight="1" thickBot="1" x14ac:dyDescent="0.25">
      <c r="A56" s="713"/>
      <c r="B56" s="549"/>
      <c r="C56" s="676"/>
      <c r="D56" s="620">
        <f>(D55-980+20)</f>
        <v>4490</v>
      </c>
      <c r="E56" s="601">
        <f>D56*140%</f>
        <v>6286</v>
      </c>
      <c r="F56" s="878">
        <f>D56*55%</f>
        <v>2469.5</v>
      </c>
      <c r="G56" s="602">
        <f t="shared" ref="G56:N56" si="6">G55-830+20</f>
        <v>3600</v>
      </c>
      <c r="H56" s="602">
        <f t="shared" si="6"/>
        <v>1590</v>
      </c>
      <c r="I56" s="602">
        <f t="shared" si="6"/>
        <v>3990</v>
      </c>
      <c r="J56" s="602">
        <f t="shared" si="6"/>
        <v>1740</v>
      </c>
      <c r="K56" s="602">
        <f t="shared" si="6"/>
        <v>4040</v>
      </c>
      <c r="L56" s="602">
        <f t="shared" si="6"/>
        <v>1770</v>
      </c>
      <c r="M56" s="602">
        <f t="shared" si="6"/>
        <v>4370</v>
      </c>
      <c r="N56" s="864">
        <f t="shared" si="6"/>
        <v>1890</v>
      </c>
    </row>
    <row r="57" spans="1:14" ht="12.75" hidden="1" customHeight="1" thickBot="1" x14ac:dyDescent="0.25">
      <c r="A57" s="714"/>
      <c r="B57" s="550"/>
      <c r="C57" s="677"/>
      <c r="D57" s="666">
        <v>4490</v>
      </c>
      <c r="E57" s="396">
        <v>6290</v>
      </c>
      <c r="F57" s="693">
        <v>2470</v>
      </c>
      <c r="G57" s="681">
        <v>3600</v>
      </c>
      <c r="H57" s="653">
        <v>1590</v>
      </c>
      <c r="I57" s="666">
        <v>3990</v>
      </c>
      <c r="J57" s="662">
        <v>1740</v>
      </c>
      <c r="K57" s="657">
        <v>4040</v>
      </c>
      <c r="L57" s="397">
        <v>1770</v>
      </c>
      <c r="M57" s="860">
        <v>4370</v>
      </c>
      <c r="N57" s="622">
        <v>1890</v>
      </c>
    </row>
    <row r="58" spans="1:14" ht="66" customHeight="1" thickBot="1" x14ac:dyDescent="0.25">
      <c r="A58" s="879" t="s">
        <v>145</v>
      </c>
      <c r="B58" s="585" t="s">
        <v>175</v>
      </c>
      <c r="C58" s="880">
        <v>2</v>
      </c>
      <c r="D58" s="407">
        <v>4490</v>
      </c>
      <c r="E58" s="361">
        <v>6290</v>
      </c>
      <c r="F58" s="362">
        <v>2470</v>
      </c>
      <c r="G58" s="405">
        <v>3600</v>
      </c>
      <c r="H58" s="403">
        <v>1590</v>
      </c>
      <c r="I58" s="407">
        <v>3990</v>
      </c>
      <c r="J58" s="362">
        <v>1740</v>
      </c>
      <c r="K58" s="405">
        <v>4040</v>
      </c>
      <c r="L58" s="403">
        <v>1770</v>
      </c>
      <c r="M58" s="584">
        <v>4370</v>
      </c>
      <c r="N58" s="355">
        <v>1890</v>
      </c>
    </row>
    <row r="59" spans="1:14" ht="11.25" hidden="1" customHeight="1" thickBot="1" x14ac:dyDescent="0.25">
      <c r="A59" s="712"/>
      <c r="B59" s="548"/>
      <c r="C59" s="530"/>
      <c r="D59" s="640">
        <v>7500</v>
      </c>
      <c r="E59" s="142">
        <v>10500</v>
      </c>
      <c r="F59" s="820">
        <v>4130</v>
      </c>
      <c r="G59" s="757">
        <v>6080</v>
      </c>
      <c r="H59" s="824">
        <v>3300</v>
      </c>
      <c r="I59" s="728">
        <v>6600</v>
      </c>
      <c r="J59" s="820">
        <v>3510</v>
      </c>
      <c r="K59" s="757">
        <v>6680</v>
      </c>
      <c r="L59" s="824">
        <v>3550</v>
      </c>
      <c r="M59" s="914">
        <v>7130</v>
      </c>
      <c r="N59" s="915">
        <v>3710</v>
      </c>
    </row>
    <row r="60" spans="1:14" ht="11.25" hidden="1" customHeight="1" thickBot="1" x14ac:dyDescent="0.25">
      <c r="A60" s="713"/>
      <c r="B60" s="549"/>
      <c r="C60" s="676"/>
      <c r="D60" s="620">
        <f>(D59-980+20)</f>
        <v>6540</v>
      </c>
      <c r="E60" s="601">
        <f>D60*140%</f>
        <v>9156</v>
      </c>
      <c r="F60" s="878">
        <f>D60*55%</f>
        <v>3597.0000000000005</v>
      </c>
      <c r="G60" s="602">
        <f t="shared" ref="G60:N60" si="7">G59-830+20</f>
        <v>5270</v>
      </c>
      <c r="H60" s="602">
        <f t="shared" si="7"/>
        <v>2490</v>
      </c>
      <c r="I60" s="602">
        <f t="shared" si="7"/>
        <v>5790</v>
      </c>
      <c r="J60" s="602">
        <f t="shared" si="7"/>
        <v>2700</v>
      </c>
      <c r="K60" s="602">
        <f t="shared" si="7"/>
        <v>5870</v>
      </c>
      <c r="L60" s="602">
        <f t="shared" si="7"/>
        <v>2740</v>
      </c>
      <c r="M60" s="602">
        <f t="shared" si="7"/>
        <v>6320</v>
      </c>
      <c r="N60" s="864">
        <f t="shared" si="7"/>
        <v>2900</v>
      </c>
    </row>
    <row r="61" spans="1:14" ht="11.25" hidden="1" customHeight="1" thickBot="1" x14ac:dyDescent="0.25">
      <c r="A61" s="714"/>
      <c r="B61" s="550"/>
      <c r="C61" s="677"/>
      <c r="D61" s="666">
        <v>6540</v>
      </c>
      <c r="E61" s="396">
        <v>9160</v>
      </c>
      <c r="F61" s="693">
        <v>3600</v>
      </c>
      <c r="G61" s="681">
        <v>5270</v>
      </c>
      <c r="H61" s="653">
        <v>2490</v>
      </c>
      <c r="I61" s="666">
        <v>5790</v>
      </c>
      <c r="J61" s="662">
        <v>2700</v>
      </c>
      <c r="K61" s="657">
        <v>5870</v>
      </c>
      <c r="L61" s="397">
        <v>2740</v>
      </c>
      <c r="M61" s="771">
        <v>6320</v>
      </c>
      <c r="N61" s="624">
        <v>2900</v>
      </c>
    </row>
    <row r="62" spans="1:14" ht="66" customHeight="1" thickBot="1" x14ac:dyDescent="0.25">
      <c r="A62" s="879" t="s">
        <v>146</v>
      </c>
      <c r="B62" s="585" t="s">
        <v>175</v>
      </c>
      <c r="C62" s="880">
        <v>2</v>
      </c>
      <c r="D62" s="407">
        <v>6540</v>
      </c>
      <c r="E62" s="361">
        <v>9160</v>
      </c>
      <c r="F62" s="362">
        <v>3600</v>
      </c>
      <c r="G62" s="405">
        <v>5270</v>
      </c>
      <c r="H62" s="403">
        <v>2490</v>
      </c>
      <c r="I62" s="407">
        <v>5790</v>
      </c>
      <c r="J62" s="362">
        <v>2700</v>
      </c>
      <c r="K62" s="405">
        <v>5870</v>
      </c>
      <c r="L62" s="403">
        <v>2740</v>
      </c>
      <c r="M62" s="587">
        <v>6320</v>
      </c>
      <c r="N62" s="881">
        <v>2900</v>
      </c>
    </row>
    <row r="63" spans="1:14" ht="28.9" customHeight="1" x14ac:dyDescent="0.3">
      <c r="A63" s="219" t="s">
        <v>82</v>
      </c>
      <c r="B63" s="220"/>
      <c r="C63" s="220"/>
      <c r="D63" s="220"/>
      <c r="E63" s="220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20.45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27"/>
      <c r="N65" s="27"/>
    </row>
    <row r="66" spans="1:14" ht="24.6" customHeight="1" x14ac:dyDescent="0.25">
      <c r="A66" s="16" t="s">
        <v>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26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24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20.45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27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</row>
    <row r="71" spans="1:14" ht="47.25" customHeight="1" x14ac:dyDescent="0.25">
      <c r="A71" s="1870" t="s">
        <v>55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</row>
    <row r="72" spans="1:14" ht="60.75" customHeight="1" x14ac:dyDescent="0.25">
      <c r="A72" s="1841" t="s">
        <v>195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1841"/>
      <c r="L72" s="1841"/>
      <c r="M72" s="39"/>
      <c r="N72" s="39"/>
    </row>
    <row r="73" spans="1:14" ht="29.45" customHeight="1" x14ac:dyDescent="0.25">
      <c r="A73" s="1841" t="s">
        <v>50</v>
      </c>
      <c r="B73" s="1841"/>
      <c r="C73" s="1841"/>
      <c r="D73" s="1841"/>
      <c r="E73" s="1841"/>
      <c r="F73" s="1841"/>
      <c r="G73" s="1841"/>
      <c r="H73" s="1841"/>
      <c r="I73" s="1841"/>
      <c r="J73" s="1841"/>
      <c r="K73" s="1841"/>
      <c r="L73" s="1841"/>
      <c r="M73" s="39"/>
      <c r="N73" s="39"/>
    </row>
    <row r="74" spans="1:14" ht="56.45" customHeight="1" x14ac:dyDescent="0.25">
      <c r="A74" s="1841" t="s">
        <v>148</v>
      </c>
      <c r="B74" s="1841"/>
      <c r="C74" s="1841"/>
      <c r="D74" s="1841"/>
      <c r="E74" s="1841"/>
      <c r="F74" s="1841"/>
      <c r="G74" s="1841"/>
      <c r="H74" s="1841"/>
      <c r="I74" s="1841"/>
      <c r="J74" s="1841"/>
      <c r="K74" s="1841"/>
      <c r="L74" s="1841"/>
      <c r="M74" s="39"/>
      <c r="N74" s="39"/>
    </row>
    <row r="75" spans="1:14" ht="363.75" customHeight="1" thickBo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47.25" customHeight="1" thickBot="1" x14ac:dyDescent="0.25">
      <c r="A76" s="1781" t="s">
        <v>20</v>
      </c>
      <c r="B76" s="1783" t="s">
        <v>21</v>
      </c>
      <c r="C76" s="1793" t="s">
        <v>22</v>
      </c>
      <c r="D76" s="1791" t="s">
        <v>52</v>
      </c>
      <c r="E76" s="1790"/>
      <c r="F76" s="1792"/>
      <c r="G76" s="1791" t="s">
        <v>84</v>
      </c>
      <c r="H76" s="1792"/>
      <c r="I76" s="1791" t="s">
        <v>162</v>
      </c>
      <c r="J76" s="1792"/>
      <c r="K76" s="1791" t="s">
        <v>163</v>
      </c>
      <c r="L76" s="1792"/>
      <c r="M76" s="1791" t="s">
        <v>180</v>
      </c>
      <c r="N76" s="1792"/>
    </row>
    <row r="77" spans="1:14" ht="57.6" customHeight="1" thickBot="1" x14ac:dyDescent="0.25">
      <c r="A77" s="1782"/>
      <c r="B77" s="1784"/>
      <c r="C77" s="1830"/>
      <c r="D77" s="22" t="s">
        <v>27</v>
      </c>
      <c r="E77" s="23" t="s">
        <v>26</v>
      </c>
      <c r="F77" s="24" t="s">
        <v>189</v>
      </c>
      <c r="G77" s="22" t="s">
        <v>23</v>
      </c>
      <c r="H77" s="24" t="s">
        <v>189</v>
      </c>
      <c r="I77" s="22" t="s">
        <v>23</v>
      </c>
      <c r="J77" s="24" t="s">
        <v>189</v>
      </c>
      <c r="K77" s="22" t="s">
        <v>23</v>
      </c>
      <c r="L77" s="24" t="s">
        <v>189</v>
      </c>
      <c r="M77" s="22" t="s">
        <v>23</v>
      </c>
      <c r="N77" s="24" t="s">
        <v>189</v>
      </c>
    </row>
    <row r="78" spans="1:14" ht="33" customHeight="1" thickBot="1" x14ac:dyDescent="0.25">
      <c r="A78" s="1827" t="s">
        <v>92</v>
      </c>
      <c r="B78" s="1828"/>
      <c r="C78" s="1828"/>
      <c r="D78" s="1828"/>
      <c r="E78" s="1828"/>
      <c r="F78" s="1828"/>
      <c r="G78" s="1828"/>
      <c r="H78" s="1828"/>
      <c r="I78" s="1828"/>
      <c r="J78" s="1828"/>
      <c r="K78" s="1828"/>
      <c r="L78" s="1828"/>
      <c r="M78" s="1828"/>
      <c r="N78" s="1829"/>
    </row>
    <row r="79" spans="1:14" ht="20.25" customHeight="1" thickBot="1" x14ac:dyDescent="0.25">
      <c r="A79" s="1800" t="s">
        <v>30</v>
      </c>
      <c r="B79" s="1801"/>
      <c r="C79" s="1801"/>
      <c r="D79" s="1801"/>
      <c r="E79" s="1801"/>
      <c r="F79" s="1801"/>
      <c r="G79" s="1801"/>
      <c r="H79" s="1801"/>
      <c r="I79" s="1801"/>
      <c r="J79" s="1801"/>
      <c r="K79" s="1801"/>
      <c r="L79" s="1801"/>
      <c r="M79" s="1801"/>
      <c r="N79" s="1802"/>
    </row>
    <row r="80" spans="1:14" ht="0.75" hidden="1" customHeight="1" thickBot="1" x14ac:dyDescent="0.3">
      <c r="A80" s="770"/>
      <c r="B80" s="19"/>
      <c r="C80" s="71"/>
      <c r="D80" s="659">
        <v>2880</v>
      </c>
      <c r="E80" s="725">
        <v>3880</v>
      </c>
      <c r="F80" s="660">
        <v>2410</v>
      </c>
      <c r="G80" s="700"/>
      <c r="H80" s="701"/>
      <c r="I80" s="702"/>
      <c r="J80" s="660"/>
      <c r="K80" s="700"/>
      <c r="L80" s="701"/>
      <c r="M80" s="702"/>
      <c r="N80" s="660"/>
    </row>
    <row r="81" spans="1:14" ht="12.75" hidden="1" customHeight="1" thickBot="1" x14ac:dyDescent="0.25">
      <c r="A81" s="771"/>
      <c r="B81" s="549"/>
      <c r="C81" s="715">
        <v>7.4999999999999997E-2</v>
      </c>
      <c r="D81" s="726">
        <f>D80*107.5%</f>
        <v>3096</v>
      </c>
      <c r="E81" s="554">
        <f>D81*135%</f>
        <v>4179.6000000000004</v>
      </c>
      <c r="F81" s="727"/>
      <c r="G81" s="719">
        <f>D81*81%</f>
        <v>2507.7600000000002</v>
      </c>
      <c r="H81" s="749"/>
      <c r="I81" s="726">
        <f>D81*88%</f>
        <v>2724.48</v>
      </c>
      <c r="J81" s="727"/>
      <c r="K81" s="719">
        <f>D81*89%</f>
        <v>2755.44</v>
      </c>
      <c r="L81" s="749"/>
      <c r="M81" s="726">
        <f>D81*90%</f>
        <v>2786.4</v>
      </c>
      <c r="N81" s="727"/>
    </row>
    <row r="82" spans="1:14" ht="15" hidden="1" customHeight="1" thickBot="1" x14ac:dyDescent="0.25">
      <c r="A82" s="860"/>
      <c r="B82" s="919"/>
      <c r="C82" s="586"/>
      <c r="D82" s="323">
        <v>3100</v>
      </c>
      <c r="E82" s="324">
        <v>4180</v>
      </c>
      <c r="F82" s="920">
        <v>2510</v>
      </c>
      <c r="G82" s="921">
        <v>2510</v>
      </c>
      <c r="H82" s="922">
        <v>2010</v>
      </c>
      <c r="I82" s="923">
        <v>2720</v>
      </c>
      <c r="J82" s="920">
        <v>2130</v>
      </c>
      <c r="K82" s="921">
        <v>2760</v>
      </c>
      <c r="L82" s="922">
        <v>2160</v>
      </c>
      <c r="M82" s="923">
        <v>2790</v>
      </c>
      <c r="N82" s="920">
        <v>2320</v>
      </c>
    </row>
    <row r="83" spans="1:14" ht="71.45" customHeight="1" thickBot="1" x14ac:dyDescent="0.25">
      <c r="A83" s="584" t="s">
        <v>46</v>
      </c>
      <c r="B83" s="585" t="s">
        <v>89</v>
      </c>
      <c r="C83" s="931">
        <v>2</v>
      </c>
      <c r="D83" s="407">
        <v>3100</v>
      </c>
      <c r="E83" s="361">
        <v>4180</v>
      </c>
      <c r="F83" s="360">
        <v>2510</v>
      </c>
      <c r="G83" s="404">
        <v>2510</v>
      </c>
      <c r="H83" s="402">
        <v>2010</v>
      </c>
      <c r="I83" s="406">
        <v>2720</v>
      </c>
      <c r="J83" s="360">
        <v>2130</v>
      </c>
      <c r="K83" s="404">
        <v>2760</v>
      </c>
      <c r="L83" s="402">
        <v>2160</v>
      </c>
      <c r="M83" s="406">
        <v>2790</v>
      </c>
      <c r="N83" s="360">
        <v>2320</v>
      </c>
    </row>
    <row r="84" spans="1:14" ht="16.899999999999999" hidden="1" customHeight="1" thickBot="1" x14ac:dyDescent="0.25">
      <c r="A84" s="924"/>
      <c r="B84" s="548" t="s">
        <v>35</v>
      </c>
      <c r="C84" s="925"/>
      <c r="D84" s="926">
        <v>2670</v>
      </c>
      <c r="E84" s="357"/>
      <c r="F84" s="927"/>
      <c r="G84" s="928"/>
      <c r="H84" s="929"/>
      <c r="I84" s="926"/>
      <c r="J84" s="927"/>
      <c r="K84" s="928"/>
      <c r="L84" s="929"/>
      <c r="M84" s="926"/>
      <c r="N84" s="930"/>
    </row>
    <row r="85" spans="1:14" ht="12.75" hidden="1" customHeight="1" thickBot="1" x14ac:dyDescent="0.25">
      <c r="A85" s="774"/>
      <c r="B85" s="549"/>
      <c r="C85" s="574"/>
      <c r="D85" s="734"/>
      <c r="E85" s="562"/>
      <c r="F85" s="735"/>
      <c r="G85" s="563"/>
      <c r="H85" s="753"/>
      <c r="I85" s="734"/>
      <c r="J85" s="735"/>
      <c r="K85" s="563"/>
      <c r="L85" s="753"/>
      <c r="M85" s="734"/>
      <c r="N85" s="765"/>
    </row>
    <row r="86" spans="1:14" ht="12" hidden="1" customHeight="1" thickBot="1" x14ac:dyDescent="0.25">
      <c r="A86" s="774"/>
      <c r="B86" s="549"/>
      <c r="C86" s="574"/>
      <c r="D86" s="736">
        <v>3070</v>
      </c>
      <c r="E86" s="564">
        <v>4140</v>
      </c>
      <c r="F86" s="737">
        <v>2410</v>
      </c>
      <c r="G86" s="565"/>
      <c r="H86" s="754"/>
      <c r="I86" s="736"/>
      <c r="J86" s="737"/>
      <c r="K86" s="565"/>
      <c r="L86" s="754"/>
      <c r="M86" s="736"/>
      <c r="N86" s="766"/>
    </row>
    <row r="87" spans="1:14" ht="15" hidden="1" customHeight="1" thickBot="1" x14ac:dyDescent="0.25">
      <c r="A87" s="774"/>
      <c r="B87" s="549"/>
      <c r="C87" s="715"/>
      <c r="D87" s="738">
        <f>D86*107.5%</f>
        <v>3300.25</v>
      </c>
      <c r="E87" s="566">
        <f>D87*135%</f>
        <v>4455.3375000000005</v>
      </c>
      <c r="F87" s="739"/>
      <c r="G87" s="719">
        <f>D87*81.2%</f>
        <v>2679.8030000000003</v>
      </c>
      <c r="H87" s="749"/>
      <c r="I87" s="726">
        <f>D87*88.2%</f>
        <v>2910.8204999999998</v>
      </c>
      <c r="J87" s="727"/>
      <c r="K87" s="719">
        <f>D87*89.1%</f>
        <v>2940.5227499999996</v>
      </c>
      <c r="L87" s="762"/>
      <c r="M87" s="726">
        <f>D87*94.2%</f>
        <v>3108.8355000000001</v>
      </c>
      <c r="N87" s="767"/>
    </row>
    <row r="88" spans="1:14" ht="39" hidden="1" customHeight="1" thickBot="1" x14ac:dyDescent="0.25">
      <c r="A88" s="774"/>
      <c r="B88" s="549"/>
      <c r="C88" s="574"/>
      <c r="D88" s="736">
        <v>3300</v>
      </c>
      <c r="E88" s="564">
        <v>4450</v>
      </c>
      <c r="F88" s="737">
        <v>2510</v>
      </c>
      <c r="G88" s="565">
        <v>2680</v>
      </c>
      <c r="H88" s="754">
        <v>2010</v>
      </c>
      <c r="I88" s="736">
        <v>2910</v>
      </c>
      <c r="J88" s="737">
        <v>2130</v>
      </c>
      <c r="K88" s="565">
        <v>2940</v>
      </c>
      <c r="L88" s="754">
        <v>2160</v>
      </c>
      <c r="M88" s="768">
        <v>3110</v>
      </c>
      <c r="N88" s="769">
        <v>2320</v>
      </c>
    </row>
    <row r="89" spans="1:14" ht="63" customHeight="1" x14ac:dyDescent="0.2">
      <c r="A89" s="581" t="s">
        <v>44</v>
      </c>
      <c r="B89" s="549" t="s">
        <v>88</v>
      </c>
      <c r="C89" s="574">
        <v>2</v>
      </c>
      <c r="D89" s="295">
        <v>3300</v>
      </c>
      <c r="E89" s="296">
        <v>4450</v>
      </c>
      <c r="F89" s="297">
        <v>2510</v>
      </c>
      <c r="G89" s="722">
        <v>2680</v>
      </c>
      <c r="H89" s="755">
        <v>2010</v>
      </c>
      <c r="I89" s="295">
        <v>2910</v>
      </c>
      <c r="J89" s="297">
        <v>2130</v>
      </c>
      <c r="K89" s="722">
        <v>2940</v>
      </c>
      <c r="L89" s="755">
        <v>2160</v>
      </c>
      <c r="M89" s="295">
        <v>3110</v>
      </c>
      <c r="N89" s="297">
        <v>2320</v>
      </c>
    </row>
    <row r="90" spans="1:14" ht="15" hidden="1" customHeight="1" x14ac:dyDescent="0.2">
      <c r="A90" s="775"/>
      <c r="B90" s="549"/>
      <c r="C90" s="574"/>
      <c r="D90" s="741">
        <v>3300</v>
      </c>
      <c r="E90" s="296"/>
      <c r="F90" s="297"/>
      <c r="G90" s="722"/>
      <c r="H90" s="755"/>
      <c r="I90" s="295"/>
      <c r="J90" s="297"/>
      <c r="K90" s="722"/>
      <c r="L90" s="755"/>
      <c r="M90" s="295"/>
      <c r="N90" s="297"/>
    </row>
    <row r="91" spans="1:14" ht="0.75" customHeight="1" thickBot="1" x14ac:dyDescent="0.25">
      <c r="A91" s="932"/>
      <c r="B91" s="919"/>
      <c r="C91" s="586"/>
      <c r="D91" s="923">
        <f>D90*85%</f>
        <v>2805</v>
      </c>
      <c r="E91" s="933"/>
      <c r="F91" s="365"/>
      <c r="G91" s="934"/>
      <c r="H91" s="935"/>
      <c r="I91" s="936"/>
      <c r="J91" s="365"/>
      <c r="K91" s="934"/>
      <c r="L91" s="935"/>
      <c r="M91" s="936"/>
      <c r="N91" s="365"/>
    </row>
    <row r="92" spans="1:14" ht="82.5" customHeight="1" thickBot="1" x14ac:dyDescent="0.25">
      <c r="A92" s="879" t="s">
        <v>119</v>
      </c>
      <c r="B92" s="585" t="s">
        <v>88</v>
      </c>
      <c r="C92" s="931">
        <v>2</v>
      </c>
      <c r="D92" s="943">
        <v>2805</v>
      </c>
      <c r="E92" s="354"/>
      <c r="F92" s="360"/>
      <c r="G92" s="404"/>
      <c r="H92" s="402"/>
      <c r="I92" s="406"/>
      <c r="J92" s="360"/>
      <c r="K92" s="404"/>
      <c r="L92" s="402"/>
      <c r="M92" s="406"/>
      <c r="N92" s="360"/>
    </row>
    <row r="93" spans="1:14" ht="15" hidden="1" customHeight="1" x14ac:dyDescent="0.2">
      <c r="A93" s="937"/>
      <c r="B93" s="548"/>
      <c r="C93" s="925"/>
      <c r="D93" s="938">
        <v>3070</v>
      </c>
      <c r="E93" s="939"/>
      <c r="F93" s="940">
        <v>2410</v>
      </c>
      <c r="G93" s="941"/>
      <c r="H93" s="942"/>
      <c r="I93" s="938"/>
      <c r="J93" s="940"/>
      <c r="K93" s="941"/>
      <c r="L93" s="942"/>
      <c r="M93" s="938"/>
      <c r="N93" s="940"/>
    </row>
    <row r="94" spans="1:14" ht="13.5" hidden="1" customHeight="1" x14ac:dyDescent="0.2">
      <c r="A94" s="775"/>
      <c r="B94" s="549"/>
      <c r="C94" s="574"/>
      <c r="D94" s="736">
        <v>3300</v>
      </c>
      <c r="E94" s="564"/>
      <c r="F94" s="737"/>
      <c r="G94" s="719">
        <f>D94*81%</f>
        <v>2673</v>
      </c>
      <c r="H94" s="749"/>
      <c r="I94" s="726">
        <f>D94*88%</f>
        <v>2904</v>
      </c>
      <c r="J94" s="727"/>
      <c r="K94" s="719">
        <f>D94*89%</f>
        <v>2937</v>
      </c>
      <c r="L94" s="749"/>
      <c r="M94" s="726">
        <f>D94*90%</f>
        <v>2970</v>
      </c>
      <c r="N94" s="727"/>
    </row>
    <row r="95" spans="1:14" ht="1.5" hidden="1" customHeight="1" x14ac:dyDescent="0.2">
      <c r="A95" s="775"/>
      <c r="B95" s="549"/>
      <c r="C95" s="574"/>
      <c r="D95" s="736">
        <v>6600</v>
      </c>
      <c r="E95" s="564"/>
      <c r="F95" s="737">
        <v>2510</v>
      </c>
      <c r="G95" s="565">
        <v>2680</v>
      </c>
      <c r="H95" s="754">
        <v>2010</v>
      </c>
      <c r="I95" s="736">
        <v>2910</v>
      </c>
      <c r="J95" s="737">
        <v>2130</v>
      </c>
      <c r="K95" s="565">
        <v>2940</v>
      </c>
      <c r="L95" s="754">
        <v>2160</v>
      </c>
      <c r="M95" s="768">
        <v>3110</v>
      </c>
      <c r="N95" s="769">
        <v>2320</v>
      </c>
    </row>
    <row r="96" spans="1:14" ht="69" customHeight="1" thickBot="1" x14ac:dyDescent="0.25">
      <c r="A96" s="775" t="s">
        <v>41</v>
      </c>
      <c r="B96" s="549" t="s">
        <v>88</v>
      </c>
      <c r="C96" s="574">
        <v>2</v>
      </c>
      <c r="D96" s="295">
        <v>6600</v>
      </c>
      <c r="E96" s="296"/>
      <c r="F96" s="297">
        <v>2510</v>
      </c>
      <c r="G96" s="722">
        <v>2680</v>
      </c>
      <c r="H96" s="755">
        <v>2010</v>
      </c>
      <c r="I96" s="295">
        <v>2910</v>
      </c>
      <c r="J96" s="297">
        <v>2130</v>
      </c>
      <c r="K96" s="722">
        <v>2940</v>
      </c>
      <c r="L96" s="755">
        <v>2160</v>
      </c>
      <c r="M96" s="295">
        <v>3110</v>
      </c>
      <c r="N96" s="297">
        <v>2320</v>
      </c>
    </row>
    <row r="97" spans="1:14" ht="12.75" hidden="1" customHeight="1" x14ac:dyDescent="0.2">
      <c r="A97" s="775"/>
      <c r="B97" s="549"/>
      <c r="C97" s="574"/>
      <c r="D97" s="582"/>
      <c r="E97" s="555">
        <v>3330</v>
      </c>
      <c r="F97" s="729">
        <v>2410</v>
      </c>
      <c r="G97" s="719"/>
      <c r="H97" s="749"/>
      <c r="I97" s="726"/>
      <c r="J97" s="727"/>
      <c r="K97" s="719"/>
      <c r="L97" s="750"/>
      <c r="M97" s="741"/>
      <c r="N97" s="729"/>
    </row>
    <row r="98" spans="1:14" ht="12.75" hidden="1" customHeight="1" x14ac:dyDescent="0.2">
      <c r="A98" s="932"/>
      <c r="B98" s="919"/>
      <c r="C98" s="944"/>
      <c r="D98" s="945"/>
      <c r="E98" s="324">
        <f>E97*107.5%</f>
        <v>3579.75</v>
      </c>
      <c r="F98" s="920">
        <v>2510</v>
      </c>
      <c r="G98" s="921"/>
      <c r="H98" s="922">
        <v>2010</v>
      </c>
      <c r="I98" s="923"/>
      <c r="J98" s="920">
        <v>2130</v>
      </c>
      <c r="K98" s="921"/>
      <c r="L98" s="922">
        <v>2160</v>
      </c>
      <c r="M98" s="923"/>
      <c r="N98" s="920">
        <v>2320</v>
      </c>
    </row>
    <row r="99" spans="1:14" ht="54" customHeight="1" thickBot="1" x14ac:dyDescent="0.25">
      <c r="A99" s="584" t="s">
        <v>31</v>
      </c>
      <c r="B99" s="585" t="s">
        <v>90</v>
      </c>
      <c r="C99" s="931">
        <v>1</v>
      </c>
      <c r="D99" s="187"/>
      <c r="E99" s="361">
        <v>3580</v>
      </c>
      <c r="F99" s="953">
        <v>2510</v>
      </c>
      <c r="G99" s="404"/>
      <c r="H99" s="402">
        <v>2010</v>
      </c>
      <c r="I99" s="406"/>
      <c r="J99" s="360">
        <v>2130</v>
      </c>
      <c r="K99" s="404"/>
      <c r="L99" s="402">
        <v>2160</v>
      </c>
      <c r="M99" s="406"/>
      <c r="N99" s="360">
        <v>2320</v>
      </c>
    </row>
    <row r="100" spans="1:14" ht="14.25" hidden="1" customHeight="1" x14ac:dyDescent="0.2">
      <c r="A100" s="946"/>
      <c r="B100" s="548"/>
      <c r="C100" s="925"/>
      <c r="D100" s="646"/>
      <c r="E100" s="947">
        <v>3560</v>
      </c>
      <c r="F100" s="948">
        <v>2410</v>
      </c>
      <c r="G100" s="949"/>
      <c r="H100" s="950"/>
      <c r="I100" s="914"/>
      <c r="J100" s="948"/>
      <c r="K100" s="951"/>
      <c r="L100" s="950"/>
      <c r="M100" s="952"/>
      <c r="N100" s="948"/>
    </row>
    <row r="101" spans="1:14" ht="12" hidden="1" customHeight="1" x14ac:dyDescent="0.2">
      <c r="A101" s="581"/>
      <c r="B101" s="549"/>
      <c r="C101" s="715"/>
      <c r="D101" s="582"/>
      <c r="E101" s="555">
        <f>E100*107.5%</f>
        <v>3827</v>
      </c>
      <c r="F101" s="729">
        <v>2510</v>
      </c>
      <c r="G101" s="719"/>
      <c r="H101" s="749"/>
      <c r="I101" s="726"/>
      <c r="J101" s="727"/>
      <c r="K101" s="719"/>
      <c r="L101" s="750"/>
      <c r="M101" s="741"/>
      <c r="N101" s="729"/>
    </row>
    <row r="102" spans="1:14" ht="11.25" hidden="1" customHeight="1" x14ac:dyDescent="0.2">
      <c r="A102" s="581"/>
      <c r="B102" s="549"/>
      <c r="C102" s="574"/>
      <c r="D102" s="582"/>
      <c r="E102" s="555">
        <v>3830</v>
      </c>
      <c r="F102" s="729">
        <v>2510</v>
      </c>
      <c r="G102" s="720"/>
      <c r="H102" s="750">
        <v>2010</v>
      </c>
      <c r="I102" s="741"/>
      <c r="J102" s="729">
        <v>2130</v>
      </c>
      <c r="K102" s="720"/>
      <c r="L102" s="750">
        <v>2160</v>
      </c>
      <c r="M102" s="741"/>
      <c r="N102" s="729">
        <v>2320</v>
      </c>
    </row>
    <row r="103" spans="1:14" ht="47.25" customHeight="1" x14ac:dyDescent="0.2">
      <c r="A103" s="775" t="s">
        <v>29</v>
      </c>
      <c r="B103" s="549" t="s">
        <v>68</v>
      </c>
      <c r="C103" s="574">
        <v>1</v>
      </c>
      <c r="D103" s="326"/>
      <c r="E103" s="327">
        <v>3830</v>
      </c>
      <c r="F103" s="882">
        <v>2510</v>
      </c>
      <c r="G103" s="722"/>
      <c r="H103" s="755">
        <v>2010</v>
      </c>
      <c r="I103" s="295"/>
      <c r="J103" s="297">
        <v>2130</v>
      </c>
      <c r="K103" s="722"/>
      <c r="L103" s="755">
        <v>2160</v>
      </c>
      <c r="M103" s="295"/>
      <c r="N103" s="297">
        <v>2320</v>
      </c>
    </row>
    <row r="104" spans="1:14" ht="0.75" customHeight="1" thickBot="1" x14ac:dyDescent="0.25">
      <c r="A104" s="581"/>
      <c r="B104" s="549"/>
      <c r="C104" s="718"/>
      <c r="D104" s="728"/>
      <c r="E104" s="555">
        <v>3850</v>
      </c>
      <c r="F104" s="729"/>
      <c r="G104" s="719"/>
      <c r="H104" s="749"/>
      <c r="I104" s="726"/>
      <c r="J104" s="727"/>
      <c r="K104" s="719"/>
      <c r="L104" s="750"/>
      <c r="M104" s="741"/>
      <c r="N104" s="729"/>
    </row>
    <row r="105" spans="1:14" ht="12.75" hidden="1" customHeight="1" x14ac:dyDescent="0.2">
      <c r="A105" s="954"/>
      <c r="B105" s="919"/>
      <c r="C105" s="944"/>
      <c r="D105" s="323"/>
      <c r="E105" s="324">
        <f>E104*107.5%</f>
        <v>4138.75</v>
      </c>
      <c r="F105" s="920">
        <v>2510</v>
      </c>
      <c r="G105" s="921"/>
      <c r="H105" s="922">
        <v>2010</v>
      </c>
      <c r="I105" s="923"/>
      <c r="J105" s="920">
        <v>2130</v>
      </c>
      <c r="K105" s="921"/>
      <c r="L105" s="922">
        <v>2160</v>
      </c>
      <c r="M105" s="923"/>
      <c r="N105" s="920">
        <v>2320</v>
      </c>
    </row>
    <row r="106" spans="1:14" ht="93" customHeight="1" thickBot="1" x14ac:dyDescent="0.25">
      <c r="A106" s="879" t="s">
        <v>133</v>
      </c>
      <c r="B106" s="585" t="s">
        <v>134</v>
      </c>
      <c r="C106" s="931">
        <v>1</v>
      </c>
      <c r="D106" s="407"/>
      <c r="E106" s="361">
        <v>4140</v>
      </c>
      <c r="F106" s="953">
        <v>2510</v>
      </c>
      <c r="G106" s="404"/>
      <c r="H106" s="402">
        <v>2010</v>
      </c>
      <c r="I106" s="406"/>
      <c r="J106" s="360">
        <v>2130</v>
      </c>
      <c r="K106" s="404"/>
      <c r="L106" s="402">
        <v>2160</v>
      </c>
      <c r="M106" s="406"/>
      <c r="N106" s="360">
        <v>2320</v>
      </c>
    </row>
    <row r="107" spans="1:14" ht="10.5" hidden="1" customHeight="1" x14ac:dyDescent="0.2">
      <c r="A107" s="937"/>
      <c r="B107" s="548"/>
      <c r="C107" s="925"/>
      <c r="D107" s="646"/>
      <c r="E107" s="947">
        <v>2670</v>
      </c>
      <c r="F107" s="955"/>
      <c r="G107" s="956"/>
      <c r="H107" s="530"/>
      <c r="I107" s="646"/>
      <c r="J107" s="955"/>
      <c r="K107" s="957"/>
      <c r="L107" s="958"/>
      <c r="M107" s="646"/>
      <c r="N107" s="959"/>
    </row>
    <row r="108" spans="1:14" ht="12" hidden="1" customHeight="1" x14ac:dyDescent="0.2">
      <c r="A108" s="775"/>
      <c r="B108" s="549"/>
      <c r="C108" s="574"/>
      <c r="D108" s="582"/>
      <c r="E108" s="555">
        <v>3300</v>
      </c>
      <c r="F108" s="621"/>
      <c r="G108" s="633"/>
      <c r="H108" s="606"/>
      <c r="I108" s="620"/>
      <c r="J108" s="621"/>
      <c r="K108" s="633"/>
      <c r="L108" s="606"/>
      <c r="M108" s="620"/>
      <c r="N108" s="621"/>
    </row>
    <row r="109" spans="1:14" ht="93" customHeight="1" thickBot="1" x14ac:dyDescent="0.25">
      <c r="A109" s="883" t="s">
        <v>58</v>
      </c>
      <c r="B109" s="884" t="s">
        <v>61</v>
      </c>
      <c r="C109" s="885">
        <v>1</v>
      </c>
      <c r="D109" s="886"/>
      <c r="E109" s="597">
        <v>3300</v>
      </c>
      <c r="F109" s="387"/>
      <c r="G109" s="887"/>
      <c r="H109" s="888"/>
      <c r="I109" s="301"/>
      <c r="J109" s="387"/>
      <c r="K109" s="887"/>
      <c r="L109" s="888"/>
      <c r="M109" s="301"/>
      <c r="N109" s="387"/>
    </row>
    <row r="110" spans="1:14" ht="23.25" customHeight="1" thickBot="1" x14ac:dyDescent="0.25">
      <c r="A110" s="1878" t="s">
        <v>54</v>
      </c>
      <c r="B110" s="1879"/>
      <c r="C110" s="1879"/>
      <c r="D110" s="1879"/>
      <c r="E110" s="1879"/>
      <c r="F110" s="1879"/>
      <c r="G110" s="1879"/>
      <c r="H110" s="1879"/>
      <c r="I110" s="1879"/>
      <c r="J110" s="1879"/>
      <c r="K110" s="1879"/>
      <c r="L110" s="1879"/>
      <c r="M110" s="777"/>
      <c r="N110" s="778"/>
    </row>
    <row r="111" spans="1:14" ht="12" hidden="1" customHeight="1" x14ac:dyDescent="0.2">
      <c r="A111" s="804"/>
      <c r="B111" s="805"/>
      <c r="C111" s="806"/>
      <c r="D111" s="889">
        <v>3460</v>
      </c>
      <c r="E111" s="890">
        <v>4850</v>
      </c>
      <c r="F111" s="891">
        <v>2510</v>
      </c>
      <c r="G111" s="892"/>
      <c r="H111" s="893"/>
      <c r="I111" s="894"/>
      <c r="J111" s="891"/>
      <c r="K111" s="892"/>
      <c r="L111" s="893"/>
      <c r="M111" s="895"/>
      <c r="N111" s="891"/>
    </row>
    <row r="112" spans="1:14" ht="11.25" hidden="1" customHeight="1" x14ac:dyDescent="0.2">
      <c r="A112" s="809"/>
      <c r="B112" s="569"/>
      <c r="C112" s="784">
        <v>7.0000000000000007E-2</v>
      </c>
      <c r="D112" s="896">
        <f>D111*107%</f>
        <v>3702.2000000000003</v>
      </c>
      <c r="E112" s="571">
        <f>D112*140%</f>
        <v>5183.08</v>
      </c>
      <c r="F112" s="737"/>
      <c r="G112" s="719">
        <f>D112*81%</f>
        <v>2998.7820000000006</v>
      </c>
      <c r="H112" s="749"/>
      <c r="I112" s="726">
        <f>D112*88%</f>
        <v>3257.9360000000001</v>
      </c>
      <c r="J112" s="727"/>
      <c r="K112" s="719">
        <f>D112*89%</f>
        <v>3294.9580000000001</v>
      </c>
      <c r="L112" s="754"/>
      <c r="M112" s="726">
        <f>D112*90%</f>
        <v>3331.9800000000005</v>
      </c>
      <c r="N112" s="737"/>
    </row>
    <row r="113" spans="1:14" ht="12.75" hidden="1" customHeight="1" x14ac:dyDescent="0.2">
      <c r="A113" s="809"/>
      <c r="B113" s="569"/>
      <c r="C113" s="785"/>
      <c r="D113" s="793">
        <v>3700</v>
      </c>
      <c r="E113" s="572">
        <v>5180</v>
      </c>
      <c r="F113" s="729">
        <v>2510</v>
      </c>
      <c r="G113" s="720">
        <v>3000</v>
      </c>
      <c r="H113" s="750">
        <v>2010</v>
      </c>
      <c r="I113" s="728">
        <v>3260</v>
      </c>
      <c r="J113" s="729">
        <v>2130</v>
      </c>
      <c r="K113" s="720">
        <v>3290</v>
      </c>
      <c r="L113" s="750">
        <v>2160</v>
      </c>
      <c r="M113" s="741">
        <v>3330</v>
      </c>
      <c r="N113" s="729">
        <v>2320</v>
      </c>
    </row>
    <row r="114" spans="1:14" ht="60.75" customHeight="1" x14ac:dyDescent="0.2">
      <c r="A114" s="775" t="s">
        <v>51</v>
      </c>
      <c r="B114" s="549" t="s">
        <v>166</v>
      </c>
      <c r="C114" s="787">
        <v>2</v>
      </c>
      <c r="D114" s="581">
        <v>3700</v>
      </c>
      <c r="E114" s="567">
        <v>5180</v>
      </c>
      <c r="F114" s="297">
        <v>2510</v>
      </c>
      <c r="G114" s="722">
        <v>3000</v>
      </c>
      <c r="H114" s="755">
        <v>2010</v>
      </c>
      <c r="I114" s="295">
        <v>3260</v>
      </c>
      <c r="J114" s="297">
        <v>2130</v>
      </c>
      <c r="K114" s="722">
        <v>3290</v>
      </c>
      <c r="L114" s="755">
        <v>2160</v>
      </c>
      <c r="M114" s="295">
        <v>3330</v>
      </c>
      <c r="N114" s="297">
        <v>2320</v>
      </c>
    </row>
    <row r="115" spans="1:14" ht="12" hidden="1" customHeight="1" x14ac:dyDescent="0.2">
      <c r="A115" s="775"/>
      <c r="B115" s="549"/>
      <c r="C115" s="787"/>
      <c r="D115" s="728">
        <v>3630</v>
      </c>
      <c r="E115" s="555">
        <v>5090</v>
      </c>
      <c r="F115" s="729">
        <v>2510</v>
      </c>
      <c r="G115" s="720"/>
      <c r="H115" s="750"/>
      <c r="I115" s="726"/>
      <c r="J115" s="729"/>
      <c r="K115" s="720"/>
      <c r="L115" s="750"/>
      <c r="M115" s="741"/>
      <c r="N115" s="729"/>
    </row>
    <row r="116" spans="1:14" ht="12" hidden="1" customHeight="1" x14ac:dyDescent="0.2">
      <c r="A116" s="775"/>
      <c r="B116" s="549"/>
      <c r="C116" s="784">
        <v>7.0000000000000007E-2</v>
      </c>
      <c r="D116" s="726">
        <f>D115*107%</f>
        <v>3884.1000000000004</v>
      </c>
      <c r="E116" s="554">
        <f>D116*140%</f>
        <v>5437.74</v>
      </c>
      <c r="F116" s="735"/>
      <c r="G116" s="719">
        <f>D116*81%</f>
        <v>3146.1210000000005</v>
      </c>
      <c r="H116" s="749"/>
      <c r="I116" s="726">
        <f>D116*88%</f>
        <v>3418.0080000000003</v>
      </c>
      <c r="J116" s="727"/>
      <c r="K116" s="719">
        <f>D116*89%</f>
        <v>3456.8490000000002</v>
      </c>
      <c r="L116" s="753"/>
      <c r="M116" s="726">
        <f>D116*90%</f>
        <v>3495.6900000000005</v>
      </c>
      <c r="N116" s="735"/>
    </row>
    <row r="117" spans="1:14" ht="0.75" customHeight="1" x14ac:dyDescent="0.2">
      <c r="A117" s="775"/>
      <c r="B117" s="549"/>
      <c r="C117" s="787"/>
      <c r="D117" s="728">
        <v>3880</v>
      </c>
      <c r="E117" s="555">
        <v>5440</v>
      </c>
      <c r="F117" s="729">
        <v>2510</v>
      </c>
      <c r="G117" s="720">
        <v>3150</v>
      </c>
      <c r="H117" s="750">
        <v>2010</v>
      </c>
      <c r="I117" s="726">
        <v>3420</v>
      </c>
      <c r="J117" s="729">
        <v>2130</v>
      </c>
      <c r="K117" s="720">
        <v>3460</v>
      </c>
      <c r="L117" s="750">
        <v>2160</v>
      </c>
      <c r="M117" s="741">
        <v>3500</v>
      </c>
      <c r="N117" s="729">
        <v>2320</v>
      </c>
    </row>
    <row r="118" spans="1:14" ht="66.75" customHeight="1" thickBot="1" x14ac:dyDescent="0.25">
      <c r="A118" s="883" t="s">
        <v>136</v>
      </c>
      <c r="B118" s="596" t="s">
        <v>167</v>
      </c>
      <c r="C118" s="897">
        <v>2</v>
      </c>
      <c r="D118" s="329">
        <v>3880</v>
      </c>
      <c r="E118" s="597">
        <v>5440</v>
      </c>
      <c r="F118" s="387">
        <v>2510</v>
      </c>
      <c r="G118" s="887">
        <v>3150</v>
      </c>
      <c r="H118" s="888">
        <v>2010</v>
      </c>
      <c r="I118" s="301">
        <v>3420</v>
      </c>
      <c r="J118" s="387">
        <v>2130</v>
      </c>
      <c r="K118" s="887">
        <v>3460</v>
      </c>
      <c r="L118" s="888">
        <v>2160</v>
      </c>
      <c r="M118" s="301">
        <v>3500</v>
      </c>
      <c r="N118" s="387">
        <v>2320</v>
      </c>
    </row>
    <row r="119" spans="1:14" ht="28.15" customHeight="1" thickBot="1" x14ac:dyDescent="0.25">
      <c r="A119" s="1819" t="s">
        <v>95</v>
      </c>
      <c r="B119" s="1820"/>
      <c r="C119" s="1820"/>
      <c r="D119" s="1820"/>
      <c r="E119" s="1820"/>
      <c r="F119" s="1820"/>
      <c r="G119" s="1820"/>
      <c r="H119" s="1820"/>
      <c r="I119" s="1820"/>
      <c r="J119" s="1820"/>
      <c r="K119" s="1820"/>
      <c r="L119" s="1820"/>
      <c r="M119" s="1820"/>
      <c r="N119" s="1821"/>
    </row>
    <row r="120" spans="1:14" ht="22.9" hidden="1" customHeight="1" thickBot="1" x14ac:dyDescent="0.25">
      <c r="A120" s="916"/>
      <c r="B120" s="898"/>
      <c r="C120" s="898"/>
      <c r="D120" s="899">
        <v>3200</v>
      </c>
      <c r="E120" s="899"/>
      <c r="F120" s="899"/>
      <c r="G120" s="899"/>
      <c r="H120" s="899"/>
      <c r="I120" s="899"/>
      <c r="J120" s="899"/>
      <c r="K120" s="899">
        <v>3520</v>
      </c>
      <c r="L120" s="314"/>
      <c r="M120" s="314"/>
      <c r="N120" s="917"/>
    </row>
    <row r="121" spans="1:14" ht="12" hidden="1" customHeight="1" x14ac:dyDescent="0.2">
      <c r="A121" s="816"/>
      <c r="B121" s="817"/>
      <c r="C121" s="832">
        <v>1</v>
      </c>
      <c r="D121" s="894">
        <v>4520</v>
      </c>
      <c r="E121" s="900">
        <v>6320</v>
      </c>
      <c r="F121" s="901">
        <v>2480</v>
      </c>
      <c r="G121" s="902">
        <v>0.81</v>
      </c>
      <c r="H121" s="903">
        <v>0.8</v>
      </c>
      <c r="I121" s="904">
        <v>0.88</v>
      </c>
      <c r="J121" s="905">
        <v>0.85</v>
      </c>
      <c r="K121" s="902">
        <v>0.89</v>
      </c>
      <c r="L121" s="903">
        <v>0.86</v>
      </c>
      <c r="M121" s="904">
        <v>0.95</v>
      </c>
      <c r="N121" s="905">
        <v>0.9</v>
      </c>
    </row>
    <row r="122" spans="1:14" ht="12" hidden="1" customHeight="1" x14ac:dyDescent="0.2">
      <c r="A122" s="326"/>
      <c r="B122" s="549"/>
      <c r="C122" s="833">
        <v>0.05</v>
      </c>
      <c r="D122" s="726">
        <f>D121*105%</f>
        <v>4746</v>
      </c>
      <c r="E122" s="554">
        <f>D122*140%</f>
        <v>6644.4</v>
      </c>
      <c r="F122" s="727">
        <f>D122*55%</f>
        <v>2610.3000000000002</v>
      </c>
      <c r="G122" s="843">
        <f>D122*G121/100</f>
        <v>38.442599999999999</v>
      </c>
      <c r="H122" s="749">
        <f>F122*H121</f>
        <v>2088.2400000000002</v>
      </c>
      <c r="I122" s="843">
        <f>D122*I121/100</f>
        <v>41.764800000000008</v>
      </c>
      <c r="J122" s="727">
        <f>F122*J121</f>
        <v>2218.7550000000001</v>
      </c>
      <c r="K122" s="843">
        <f>D122*K121/100</f>
        <v>42.239400000000003</v>
      </c>
      <c r="L122" s="749">
        <f>F122*L121</f>
        <v>2244.8580000000002</v>
      </c>
      <c r="M122" s="827">
        <f>D122*M121/100</f>
        <v>45.086999999999996</v>
      </c>
      <c r="N122" s="727">
        <f>F122*N121</f>
        <v>2349.2700000000004</v>
      </c>
    </row>
    <row r="123" spans="1:14" ht="12" hidden="1" customHeight="1" x14ac:dyDescent="0.2">
      <c r="A123" s="960"/>
      <c r="B123" s="919"/>
      <c r="C123" s="961">
        <v>2</v>
      </c>
      <c r="D123" s="323">
        <v>4750</v>
      </c>
      <c r="E123" s="324">
        <v>6640</v>
      </c>
      <c r="F123" s="325">
        <v>2610</v>
      </c>
      <c r="G123" s="962">
        <v>3840</v>
      </c>
      <c r="H123" s="963">
        <v>2090</v>
      </c>
      <c r="I123" s="964">
        <v>4180</v>
      </c>
      <c r="J123" s="965">
        <v>2220</v>
      </c>
      <c r="K123" s="962">
        <v>4220</v>
      </c>
      <c r="L123" s="963">
        <v>2240</v>
      </c>
      <c r="M123" s="964">
        <v>4510</v>
      </c>
      <c r="N123" s="965">
        <v>2350</v>
      </c>
    </row>
    <row r="124" spans="1:14" ht="63.75" customHeight="1" thickBot="1" x14ac:dyDescent="0.25">
      <c r="A124" s="584" t="s">
        <v>15</v>
      </c>
      <c r="B124" s="585" t="s">
        <v>168</v>
      </c>
      <c r="C124" s="971">
        <v>2</v>
      </c>
      <c r="D124" s="407">
        <v>4750</v>
      </c>
      <c r="E124" s="361">
        <v>6640</v>
      </c>
      <c r="F124" s="362">
        <v>2610</v>
      </c>
      <c r="G124" s="405">
        <v>3840</v>
      </c>
      <c r="H124" s="403">
        <v>2090</v>
      </c>
      <c r="I124" s="407">
        <v>4180</v>
      </c>
      <c r="J124" s="362">
        <v>2220</v>
      </c>
      <c r="K124" s="405">
        <v>4220</v>
      </c>
      <c r="L124" s="403">
        <v>2240</v>
      </c>
      <c r="M124" s="407">
        <v>4510</v>
      </c>
      <c r="N124" s="362">
        <v>2350</v>
      </c>
    </row>
    <row r="125" spans="1:14" ht="12" hidden="1" customHeight="1" x14ac:dyDescent="0.2">
      <c r="A125" s="946"/>
      <c r="B125" s="548"/>
      <c r="C125" s="966"/>
      <c r="D125" s="914">
        <v>4880</v>
      </c>
      <c r="E125" s="947">
        <v>6830</v>
      </c>
      <c r="F125" s="915">
        <v>2680</v>
      </c>
      <c r="G125" s="967">
        <v>0.81</v>
      </c>
      <c r="H125" s="968">
        <v>0.8</v>
      </c>
      <c r="I125" s="969">
        <v>0.88</v>
      </c>
      <c r="J125" s="970">
        <v>0.85</v>
      </c>
      <c r="K125" s="967">
        <v>0.89</v>
      </c>
      <c r="L125" s="968">
        <v>0.86</v>
      </c>
      <c r="M125" s="969">
        <v>0.95</v>
      </c>
      <c r="N125" s="970">
        <v>0.9</v>
      </c>
    </row>
    <row r="126" spans="1:14" ht="12.75" hidden="1" customHeight="1" x14ac:dyDescent="0.2">
      <c r="A126" s="581"/>
      <c r="B126" s="549"/>
      <c r="C126" s="833">
        <v>0.05</v>
      </c>
      <c r="D126" s="726">
        <f>D125*105%</f>
        <v>5124</v>
      </c>
      <c r="E126" s="554">
        <f>D126*140%</f>
        <v>7173.5999999999995</v>
      </c>
      <c r="F126" s="739">
        <f>D126*55%</f>
        <v>2818.2000000000003</v>
      </c>
      <c r="G126" s="843">
        <f>D126*G125/100</f>
        <v>41.504400000000004</v>
      </c>
      <c r="H126" s="749">
        <f>F126*H125</f>
        <v>2254.5600000000004</v>
      </c>
      <c r="I126" s="843">
        <f>D126*I125/100</f>
        <v>45.091200000000001</v>
      </c>
      <c r="J126" s="727">
        <f>F126*J125</f>
        <v>2395.4700000000003</v>
      </c>
      <c r="K126" s="843">
        <f>D126*K125/100</f>
        <v>45.6036</v>
      </c>
      <c r="L126" s="749">
        <f>F126*L125</f>
        <v>2423.652</v>
      </c>
      <c r="M126" s="827">
        <f>D126*M125/100</f>
        <v>48.678000000000004</v>
      </c>
      <c r="N126" s="727">
        <f>F126*N125</f>
        <v>2536.38</v>
      </c>
    </row>
    <row r="127" spans="1:14" ht="2.25" hidden="1" customHeight="1" x14ac:dyDescent="0.2">
      <c r="A127" s="581"/>
      <c r="B127" s="549"/>
      <c r="C127" s="836"/>
      <c r="D127" s="728">
        <v>5120</v>
      </c>
      <c r="E127" s="555">
        <v>7170</v>
      </c>
      <c r="F127" s="820">
        <v>2820</v>
      </c>
      <c r="G127" s="757">
        <v>4150</v>
      </c>
      <c r="H127" s="824">
        <v>2250</v>
      </c>
      <c r="I127" s="728">
        <v>4510</v>
      </c>
      <c r="J127" s="820">
        <v>2400</v>
      </c>
      <c r="K127" s="757">
        <v>4560</v>
      </c>
      <c r="L127" s="824">
        <v>2420</v>
      </c>
      <c r="M127" s="728">
        <v>4870</v>
      </c>
      <c r="N127" s="820">
        <v>2540</v>
      </c>
    </row>
    <row r="128" spans="1:14" ht="64.5" customHeight="1" thickBot="1" x14ac:dyDescent="0.25">
      <c r="A128" s="326" t="s">
        <v>14</v>
      </c>
      <c r="B128" s="549" t="s">
        <v>169</v>
      </c>
      <c r="C128" s="836">
        <v>2</v>
      </c>
      <c r="D128" s="326">
        <v>5120</v>
      </c>
      <c r="E128" s="327">
        <v>7170</v>
      </c>
      <c r="F128" s="328">
        <v>2820</v>
      </c>
      <c r="G128" s="906">
        <v>4150</v>
      </c>
      <c r="H128" s="907">
        <v>2250</v>
      </c>
      <c r="I128" s="326">
        <v>4510</v>
      </c>
      <c r="J128" s="328">
        <v>2400</v>
      </c>
      <c r="K128" s="906">
        <v>4560</v>
      </c>
      <c r="L128" s="907">
        <v>2420</v>
      </c>
      <c r="M128" s="326">
        <v>4870</v>
      </c>
      <c r="N128" s="328">
        <v>2540</v>
      </c>
    </row>
    <row r="129" spans="1:14" ht="0.75" hidden="1" customHeight="1" x14ac:dyDescent="0.2">
      <c r="A129" s="326"/>
      <c r="B129" s="549"/>
      <c r="C129" s="836"/>
      <c r="D129" s="728">
        <v>5190</v>
      </c>
      <c r="E129" s="555">
        <v>7270</v>
      </c>
      <c r="F129" s="820">
        <v>2860</v>
      </c>
      <c r="G129" s="902">
        <v>0.81</v>
      </c>
      <c r="H129" s="903">
        <v>0.8</v>
      </c>
      <c r="I129" s="904">
        <v>0.88</v>
      </c>
      <c r="J129" s="905">
        <v>0.85</v>
      </c>
      <c r="K129" s="902">
        <v>0.89</v>
      </c>
      <c r="L129" s="903">
        <v>0.86</v>
      </c>
      <c r="M129" s="904">
        <v>0.95</v>
      </c>
      <c r="N129" s="905">
        <v>0.9</v>
      </c>
    </row>
    <row r="130" spans="1:14" ht="15" hidden="1" customHeight="1" x14ac:dyDescent="0.2">
      <c r="A130" s="326"/>
      <c r="B130" s="549"/>
      <c r="C130" s="833">
        <v>0.05</v>
      </c>
      <c r="D130" s="726">
        <f>D129*105%</f>
        <v>5449.5</v>
      </c>
      <c r="E130" s="554">
        <f>D130*140%</f>
        <v>7629.2999999999993</v>
      </c>
      <c r="F130" s="727">
        <f>D130*55%</f>
        <v>2997.2250000000004</v>
      </c>
      <c r="G130" s="843">
        <f>D130*G129/100</f>
        <v>44.140950000000004</v>
      </c>
      <c r="H130" s="749">
        <f>F130*H129</f>
        <v>2397.7800000000002</v>
      </c>
      <c r="I130" s="843">
        <f>D130*I129/100</f>
        <v>47.955600000000004</v>
      </c>
      <c r="J130" s="727">
        <f>F130*J129</f>
        <v>2547.6412500000001</v>
      </c>
      <c r="K130" s="843">
        <f>D130*K129/100</f>
        <v>48.500550000000004</v>
      </c>
      <c r="L130" s="749">
        <f>F130*L129</f>
        <v>2577.6135000000004</v>
      </c>
      <c r="M130" s="827">
        <f>D130*M129/100</f>
        <v>51.770249999999997</v>
      </c>
      <c r="N130" s="727">
        <f>F130*N129</f>
        <v>2697.5025000000005</v>
      </c>
    </row>
    <row r="131" spans="1:14" ht="18" hidden="1" customHeight="1" x14ac:dyDescent="0.2">
      <c r="A131" s="945"/>
      <c r="B131" s="919"/>
      <c r="C131" s="972"/>
      <c r="D131" s="323">
        <v>5450</v>
      </c>
      <c r="E131" s="324">
        <v>7630</v>
      </c>
      <c r="F131" s="325">
        <v>3000</v>
      </c>
      <c r="G131" s="973">
        <v>4410</v>
      </c>
      <c r="H131" s="974">
        <v>2400</v>
      </c>
      <c r="I131" s="323">
        <v>4800</v>
      </c>
      <c r="J131" s="325">
        <v>2550</v>
      </c>
      <c r="K131" s="973">
        <v>4850</v>
      </c>
      <c r="L131" s="974">
        <v>2580</v>
      </c>
      <c r="M131" s="323">
        <v>5180</v>
      </c>
      <c r="N131" s="325">
        <v>2700</v>
      </c>
    </row>
    <row r="132" spans="1:14" ht="70.5" customHeight="1" thickBot="1" x14ac:dyDescent="0.25">
      <c r="A132" s="584" t="s">
        <v>145</v>
      </c>
      <c r="B132" s="585" t="s">
        <v>170</v>
      </c>
      <c r="C132" s="971">
        <v>2</v>
      </c>
      <c r="D132" s="407">
        <v>5450</v>
      </c>
      <c r="E132" s="361">
        <v>7630</v>
      </c>
      <c r="F132" s="362">
        <v>3000</v>
      </c>
      <c r="G132" s="405">
        <v>4410</v>
      </c>
      <c r="H132" s="403">
        <v>2400</v>
      </c>
      <c r="I132" s="407">
        <v>4800</v>
      </c>
      <c r="J132" s="362">
        <v>2550</v>
      </c>
      <c r="K132" s="405">
        <v>4850</v>
      </c>
      <c r="L132" s="403">
        <v>2580</v>
      </c>
      <c r="M132" s="407">
        <v>5180</v>
      </c>
      <c r="N132" s="362">
        <v>2700</v>
      </c>
    </row>
    <row r="133" spans="1:14" ht="14.25" hidden="1" customHeight="1" x14ac:dyDescent="0.2">
      <c r="A133" s="975"/>
      <c r="B133" s="548"/>
      <c r="C133" s="966"/>
      <c r="D133" s="914"/>
      <c r="E133" s="947"/>
      <c r="F133" s="915"/>
      <c r="G133" s="967">
        <v>0.81</v>
      </c>
      <c r="H133" s="968">
        <v>0.8</v>
      </c>
      <c r="I133" s="969">
        <v>0.88</v>
      </c>
      <c r="J133" s="970">
        <v>0.85</v>
      </c>
      <c r="K133" s="967">
        <v>0.89</v>
      </c>
      <c r="L133" s="968">
        <v>0.86</v>
      </c>
      <c r="M133" s="969">
        <v>0.95</v>
      </c>
      <c r="N133" s="970">
        <v>0.9</v>
      </c>
    </row>
    <row r="134" spans="1:14" ht="12" hidden="1" customHeight="1" x14ac:dyDescent="0.2">
      <c r="A134" s="326"/>
      <c r="B134" s="549"/>
      <c r="C134" s="836"/>
      <c r="D134" s="726">
        <v>7500</v>
      </c>
      <c r="E134" s="554">
        <f>D134*140%</f>
        <v>10500</v>
      </c>
      <c r="F134" s="727">
        <f>D134*55%</f>
        <v>4125</v>
      </c>
      <c r="G134" s="852">
        <f>D134*G133</f>
        <v>6075</v>
      </c>
      <c r="H134" s="853">
        <f>F134*H133</f>
        <v>3300</v>
      </c>
      <c r="I134" s="852">
        <f>D134*I133</f>
        <v>6600</v>
      </c>
      <c r="J134" s="854">
        <f>F134*J133</f>
        <v>3506.25</v>
      </c>
      <c r="K134" s="852">
        <f>D134*K133</f>
        <v>6675</v>
      </c>
      <c r="L134" s="853">
        <f>F134*L133</f>
        <v>3547.5</v>
      </c>
      <c r="M134" s="855">
        <f>D134*M133</f>
        <v>7125</v>
      </c>
      <c r="N134" s="854">
        <f>F134*N133</f>
        <v>3712.5</v>
      </c>
    </row>
    <row r="135" spans="1:14" ht="15" hidden="1" customHeight="1" x14ac:dyDescent="0.2">
      <c r="A135" s="582"/>
      <c r="B135" s="549"/>
      <c r="C135" s="836"/>
      <c r="D135" s="728">
        <v>7500</v>
      </c>
      <c r="E135" s="555">
        <v>10500</v>
      </c>
      <c r="F135" s="820">
        <v>4130</v>
      </c>
      <c r="G135" s="757">
        <v>6080</v>
      </c>
      <c r="H135" s="824">
        <v>3300</v>
      </c>
      <c r="I135" s="728">
        <v>6600</v>
      </c>
      <c r="J135" s="820">
        <v>3510</v>
      </c>
      <c r="K135" s="757">
        <v>6680</v>
      </c>
      <c r="L135" s="824">
        <v>3550</v>
      </c>
      <c r="M135" s="728">
        <v>7130</v>
      </c>
      <c r="N135" s="820">
        <v>3710</v>
      </c>
    </row>
    <row r="136" spans="1:14" ht="66.75" customHeight="1" thickBot="1" x14ac:dyDescent="0.25">
      <c r="A136" s="587" t="s">
        <v>146</v>
      </c>
      <c r="B136" s="596" t="s">
        <v>171</v>
      </c>
      <c r="C136" s="908">
        <v>2</v>
      </c>
      <c r="D136" s="329">
        <v>7500</v>
      </c>
      <c r="E136" s="597">
        <v>10500</v>
      </c>
      <c r="F136" s="909">
        <v>4130</v>
      </c>
      <c r="G136" s="910">
        <v>6080</v>
      </c>
      <c r="H136" s="911">
        <v>3300</v>
      </c>
      <c r="I136" s="329">
        <v>6600</v>
      </c>
      <c r="J136" s="909">
        <v>3510</v>
      </c>
      <c r="K136" s="910">
        <v>6680</v>
      </c>
      <c r="L136" s="911">
        <v>3550</v>
      </c>
      <c r="M136" s="329">
        <v>7130</v>
      </c>
      <c r="N136" s="909">
        <v>3710</v>
      </c>
    </row>
    <row r="137" spans="1:14" ht="34.9" customHeight="1" x14ac:dyDescent="0.25">
      <c r="A137" s="1869" t="s">
        <v>93</v>
      </c>
      <c r="B137" s="1870"/>
      <c r="C137" s="1870"/>
      <c r="D137" s="1870"/>
      <c r="E137" s="1870"/>
      <c r="F137" s="1870"/>
      <c r="G137" s="1870"/>
      <c r="H137" s="1870"/>
      <c r="I137" s="1870"/>
      <c r="J137" s="1870"/>
      <c r="K137" s="1870"/>
      <c r="L137" s="1870"/>
      <c r="M137" s="79"/>
      <c r="N137" s="79"/>
    </row>
    <row r="138" spans="1:14" ht="19.899999999999999" customHeight="1" x14ac:dyDescent="0.25">
      <c r="A138" s="16" t="s">
        <v>12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9.899999999999999" customHeight="1" x14ac:dyDescent="0.25">
      <c r="A139" s="1807" t="s">
        <v>81</v>
      </c>
      <c r="B139" s="1807"/>
      <c r="C139" s="1807"/>
      <c r="D139" s="1807"/>
      <c r="E139" s="1807"/>
      <c r="F139" s="1807"/>
      <c r="G139" s="1807"/>
      <c r="H139" s="1807"/>
      <c r="I139" s="1807"/>
      <c r="J139" s="1807"/>
      <c r="K139" s="1807"/>
      <c r="L139" s="1807"/>
      <c r="M139" s="27"/>
      <c r="N139" s="27"/>
    </row>
    <row r="140" spans="1:14" ht="17.45" customHeight="1" x14ac:dyDescent="0.25">
      <c r="A140" s="27" t="s">
        <v>36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20.45" customHeight="1" x14ac:dyDescent="0.25">
      <c r="A141" s="16" t="s">
        <v>10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9.149999999999999" customHeight="1" x14ac:dyDescent="0.25">
      <c r="A142" s="16" t="s">
        <v>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8.600000000000001" customHeight="1" x14ac:dyDescent="0.25">
      <c r="A143" s="16" t="s">
        <v>49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21" customHeight="1" x14ac:dyDescent="0.25">
      <c r="A144" s="1808" t="s">
        <v>83</v>
      </c>
      <c r="B144" s="1807"/>
      <c r="C144" s="1807"/>
      <c r="D144" s="1807"/>
      <c r="E144" s="1807"/>
      <c r="F144" s="1807"/>
      <c r="G144" s="1807"/>
      <c r="H144" s="1807"/>
      <c r="I144" s="1807"/>
      <c r="J144" s="1807"/>
      <c r="K144" s="1807"/>
      <c r="L144" s="1807"/>
      <c r="M144" s="27"/>
      <c r="N144" s="27"/>
    </row>
    <row r="145" spans="1:14" ht="26.45" customHeight="1" x14ac:dyDescent="0.2">
      <c r="A145" s="1880" t="s">
        <v>37</v>
      </c>
      <c r="B145" s="1880"/>
      <c r="C145" s="1880"/>
      <c r="D145" s="1880"/>
      <c r="E145" s="1880"/>
      <c r="F145" s="1880"/>
      <c r="G145" s="1880"/>
      <c r="H145" s="1880"/>
      <c r="I145" s="1880"/>
      <c r="J145" s="1880"/>
      <c r="K145" s="1880"/>
      <c r="L145" s="1880"/>
      <c r="M145" s="77"/>
      <c r="N145" s="77"/>
    </row>
    <row r="146" spans="1:14" ht="36" customHeight="1" x14ac:dyDescent="0.25">
      <c r="A146" s="17"/>
      <c r="B146" s="1855" t="s">
        <v>131</v>
      </c>
      <c r="C146" s="1855"/>
      <c r="D146" s="1855"/>
      <c r="E146" s="1855"/>
      <c r="F146" s="1855"/>
      <c r="G146" s="1855"/>
      <c r="H146" s="1855"/>
      <c r="I146" s="1855"/>
      <c r="J146" s="1855"/>
      <c r="K146" s="1855"/>
      <c r="L146" s="1855"/>
      <c r="M146" s="17"/>
      <c r="N146" s="17"/>
    </row>
    <row r="147" spans="1:14" ht="24" customHeight="1" x14ac:dyDescent="0.25">
      <c r="A147" s="17"/>
      <c r="B147" s="1855" t="s">
        <v>176</v>
      </c>
      <c r="C147" s="1855"/>
      <c r="D147" s="1855"/>
      <c r="E147" s="1855"/>
      <c r="F147" s="1855"/>
      <c r="G147" s="1855"/>
      <c r="H147" s="1855"/>
      <c r="I147" s="1855"/>
      <c r="J147" s="1855"/>
      <c r="K147" s="1855"/>
      <c r="L147" s="1855"/>
      <c r="M147" s="17"/>
      <c r="N147" s="17"/>
    </row>
    <row r="148" spans="1:14" ht="39" customHeight="1" x14ac:dyDescent="0.25">
      <c r="A148" s="17"/>
      <c r="B148" s="1855" t="s">
        <v>183</v>
      </c>
      <c r="C148" s="1855"/>
      <c r="D148" s="1855"/>
      <c r="E148" s="1855"/>
      <c r="F148" s="1855"/>
      <c r="G148" s="1855"/>
      <c r="H148" s="1855"/>
      <c r="I148" s="1855"/>
      <c r="J148" s="1855"/>
      <c r="K148" s="1855"/>
      <c r="L148" s="1855"/>
      <c r="M148" s="17"/>
      <c r="N148" s="17"/>
    </row>
    <row r="149" spans="1:14" ht="35.25" customHeight="1" x14ac:dyDescent="0.25">
      <c r="A149" s="17"/>
      <c r="B149" s="1855" t="s">
        <v>184</v>
      </c>
      <c r="C149" s="1855"/>
      <c r="D149" s="1855"/>
      <c r="E149" s="1855"/>
      <c r="F149" s="1855"/>
      <c r="G149" s="1855"/>
      <c r="H149" s="1855"/>
      <c r="I149" s="1855"/>
      <c r="J149" s="1855"/>
      <c r="K149" s="1855"/>
      <c r="L149" s="1855"/>
      <c r="M149" s="17"/>
      <c r="N149" s="17"/>
    </row>
    <row r="150" spans="1:14" ht="38.25" customHeight="1" x14ac:dyDescent="0.25">
      <c r="A150" s="17"/>
      <c r="B150" s="1855" t="s">
        <v>185</v>
      </c>
      <c r="C150" s="1855"/>
      <c r="D150" s="1855"/>
      <c r="E150" s="1855"/>
      <c r="F150" s="1855"/>
      <c r="G150" s="1855"/>
      <c r="H150" s="1855"/>
      <c r="I150" s="1855"/>
      <c r="J150" s="1855"/>
      <c r="K150" s="1855"/>
      <c r="L150" s="1855"/>
      <c r="M150" s="17"/>
      <c r="N150" s="17"/>
    </row>
    <row r="151" spans="1:14" ht="38.25" customHeight="1" x14ac:dyDescent="0.25">
      <c r="A151" s="17"/>
      <c r="B151" s="1855" t="s">
        <v>186</v>
      </c>
      <c r="C151" s="1855"/>
      <c r="D151" s="1855"/>
      <c r="E151" s="1855"/>
      <c r="F151" s="1855"/>
      <c r="G151" s="1855"/>
      <c r="H151" s="1855"/>
      <c r="I151" s="1855"/>
      <c r="J151" s="1855"/>
      <c r="K151" s="1855"/>
      <c r="L151" s="1855"/>
      <c r="M151" s="17"/>
      <c r="N151" s="17"/>
    </row>
    <row r="152" spans="1:14" ht="30" customHeight="1" x14ac:dyDescent="0.25">
      <c r="A152" s="1832" t="s">
        <v>2</v>
      </c>
      <c r="B152" s="1832"/>
      <c r="C152" s="1832"/>
      <c r="D152" s="1832"/>
      <c r="E152" s="1832"/>
      <c r="F152" s="1832"/>
      <c r="G152" s="1832"/>
      <c r="H152" s="1832"/>
      <c r="I152" s="1832"/>
      <c r="J152" s="1832"/>
      <c r="K152" s="1832"/>
      <c r="L152" s="1832"/>
      <c r="M152" s="73"/>
      <c r="N152" s="73"/>
    </row>
    <row r="153" spans="1:14" ht="18.75" customHeight="1" x14ac:dyDescent="0.25">
      <c r="A153" s="1841" t="s">
        <v>187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39"/>
      <c r="N153" s="39"/>
    </row>
    <row r="154" spans="1:14" ht="18" customHeight="1" x14ac:dyDescent="0.25">
      <c r="A154" s="1841" t="s">
        <v>178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39"/>
      <c r="N154" s="39"/>
    </row>
    <row r="155" spans="1:14" ht="61.9" customHeight="1" x14ac:dyDescent="0.25">
      <c r="A155" s="1841" t="s">
        <v>188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39"/>
      <c r="N155" s="39"/>
    </row>
    <row r="156" spans="1:14" ht="33.6" customHeight="1" x14ac:dyDescent="0.25">
      <c r="A156" s="1841" t="s">
        <v>50</v>
      </c>
      <c r="B156" s="1841"/>
      <c r="C156" s="1841"/>
      <c r="D156" s="1841"/>
      <c r="E156" s="1841"/>
      <c r="F156" s="1841"/>
      <c r="G156" s="1841"/>
      <c r="H156" s="1841"/>
      <c r="I156" s="1841"/>
      <c r="J156" s="1841"/>
      <c r="K156" s="1841"/>
      <c r="L156" s="1841"/>
      <c r="M156" s="39"/>
      <c r="N156" s="39"/>
    </row>
    <row r="157" spans="1:14" ht="48" customHeight="1" x14ac:dyDescent="0.25">
      <c r="A157" s="1841" t="s">
        <v>148</v>
      </c>
      <c r="B157" s="1841"/>
      <c r="C157" s="1841"/>
      <c r="D157" s="1841"/>
      <c r="E157" s="1841"/>
      <c r="F157" s="1841"/>
      <c r="G157" s="1841"/>
      <c r="H157" s="1841"/>
      <c r="I157" s="1841"/>
      <c r="J157" s="1841"/>
      <c r="K157" s="1841"/>
      <c r="L157" s="1841"/>
      <c r="M157" s="39"/>
      <c r="N157" s="39"/>
    </row>
    <row r="158" spans="1:14" ht="53.25" customHeight="1" x14ac:dyDescent="0.25">
      <c r="A158" s="1841" t="s">
        <v>196</v>
      </c>
      <c r="B158" s="1841"/>
      <c r="C158" s="1841"/>
      <c r="D158" s="1841"/>
      <c r="E158" s="1841"/>
      <c r="F158" s="1841"/>
      <c r="G158" s="1841"/>
      <c r="H158" s="1841"/>
      <c r="I158" s="1841"/>
      <c r="J158" s="1841"/>
      <c r="K158" s="1841"/>
      <c r="L158" s="1841"/>
      <c r="M158" s="39"/>
      <c r="N158" s="39"/>
    </row>
    <row r="159" spans="1:14" ht="35.450000000000003" customHeight="1" x14ac:dyDescent="0.25">
      <c r="A159" s="1841" t="s">
        <v>53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39"/>
      <c r="N159" s="39"/>
    </row>
    <row r="160" spans="1:14" ht="35.450000000000003" customHeight="1" x14ac:dyDescent="0.25">
      <c r="A160" s="1841" t="s">
        <v>96</v>
      </c>
      <c r="B160" s="1841"/>
      <c r="C160" s="1841"/>
      <c r="D160" s="1841"/>
      <c r="E160" s="1841"/>
      <c r="F160" s="1841"/>
      <c r="G160" s="1841"/>
      <c r="H160" s="1841"/>
      <c r="I160" s="1841"/>
      <c r="J160" s="1841"/>
      <c r="K160" s="1841"/>
      <c r="L160" s="1841"/>
      <c r="M160" s="39"/>
      <c r="N160" s="39"/>
    </row>
    <row r="161" spans="1:14" ht="22.15" customHeight="1" x14ac:dyDescent="0.25">
      <c r="A161" s="1841" t="s">
        <v>39</v>
      </c>
      <c r="B161" s="1841"/>
      <c r="C161" s="1841"/>
      <c r="D161" s="1841"/>
      <c r="E161" s="1841"/>
      <c r="F161" s="1841"/>
      <c r="G161" s="1841"/>
      <c r="H161" s="1841"/>
      <c r="I161" s="1841"/>
      <c r="J161" s="1841"/>
      <c r="K161" s="1841"/>
      <c r="L161" s="1841"/>
      <c r="M161" s="39"/>
      <c r="N161" s="39"/>
    </row>
    <row r="162" spans="1:14" ht="18.600000000000001" customHeight="1" x14ac:dyDescent="0.25">
      <c r="A162" s="1882" t="s">
        <v>18</v>
      </c>
      <c r="B162" s="1882"/>
      <c r="C162" s="1882"/>
      <c r="D162" s="1883"/>
      <c r="E162" s="1883"/>
      <c r="F162" s="1883"/>
      <c r="G162" s="1883"/>
      <c r="H162" s="1883"/>
      <c r="I162" s="1883"/>
      <c r="J162" s="1883"/>
      <c r="K162" s="1883"/>
      <c r="L162" s="1883"/>
      <c r="M162" s="56"/>
      <c r="N162" s="56"/>
    </row>
    <row r="163" spans="1:14" ht="18.600000000000001" customHeight="1" x14ac:dyDescent="0.25">
      <c r="A163" s="1883" t="s">
        <v>19</v>
      </c>
      <c r="B163" s="1883"/>
      <c r="C163" s="1883"/>
      <c r="D163" s="1883"/>
      <c r="E163" s="1883"/>
      <c r="F163" s="1883"/>
      <c r="G163" s="1883"/>
      <c r="H163" s="1883"/>
      <c r="I163" s="1883"/>
      <c r="J163" s="1883"/>
      <c r="K163" s="1883"/>
      <c r="L163" s="1883"/>
      <c r="M163" s="56"/>
      <c r="N163" s="56"/>
    </row>
    <row r="164" spans="1:14" ht="18.75" customHeight="1" x14ac:dyDescent="0.25">
      <c r="A164" s="1841" t="s">
        <v>97</v>
      </c>
      <c r="B164" s="1841"/>
      <c r="C164" s="1841"/>
      <c r="D164" s="1841"/>
      <c r="E164" s="1841"/>
      <c r="F164" s="1841"/>
      <c r="G164" s="1841"/>
      <c r="H164" s="1841"/>
      <c r="I164" s="1841"/>
      <c r="J164" s="1841"/>
      <c r="K164" s="1841"/>
      <c r="L164" s="1841"/>
      <c r="M164" s="39"/>
      <c r="N164" s="39"/>
    </row>
    <row r="165" spans="1:14" ht="118.5" customHeight="1" thickBot="1" x14ac:dyDescent="0.3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43.5" customHeight="1" thickBot="1" x14ac:dyDescent="0.25">
      <c r="A166" s="1791" t="s">
        <v>20</v>
      </c>
      <c r="B166" s="1842"/>
      <c r="C166" s="1793" t="s">
        <v>21</v>
      </c>
      <c r="D166" s="1790"/>
      <c r="E166" s="1790"/>
      <c r="F166" s="1790"/>
      <c r="G166" s="1790"/>
      <c r="H166" s="1792"/>
      <c r="I166" s="1847" t="s">
        <v>22</v>
      </c>
      <c r="J166" s="1788" t="s">
        <v>52</v>
      </c>
      <c r="K166" s="1789"/>
      <c r="L166" s="13"/>
      <c r="M166" s="13"/>
      <c r="N166" s="13"/>
    </row>
    <row r="167" spans="1:14" ht="60" customHeight="1" thickBot="1" x14ac:dyDescent="0.3">
      <c r="A167" s="1843"/>
      <c r="B167" s="1844"/>
      <c r="C167" s="1830"/>
      <c r="D167" s="1845"/>
      <c r="E167" s="1845"/>
      <c r="F167" s="1845"/>
      <c r="G167" s="1845"/>
      <c r="H167" s="1846"/>
      <c r="I167" s="1848"/>
      <c r="J167" s="333" t="s">
        <v>193</v>
      </c>
      <c r="K167" s="24" t="s">
        <v>194</v>
      </c>
      <c r="L167" s="39"/>
      <c r="M167" s="39"/>
      <c r="N167" s="39"/>
    </row>
    <row r="168" spans="1:14" ht="36.75" customHeight="1" thickBot="1" x14ac:dyDescent="0.35">
      <c r="A168" s="2040" t="s">
        <v>192</v>
      </c>
      <c r="B168" s="2041"/>
      <c r="C168" s="2041"/>
      <c r="D168" s="2041"/>
      <c r="E168" s="2041"/>
      <c r="F168" s="2041"/>
      <c r="G168" s="2041"/>
      <c r="H168" s="2041"/>
      <c r="I168" s="2041"/>
      <c r="J168" s="2041"/>
      <c r="K168" s="2042"/>
      <c r="L168" s="50"/>
      <c r="M168" s="50"/>
      <c r="N168" s="50"/>
    </row>
    <row r="169" spans="1:14" ht="17.25" hidden="1" customHeight="1" x14ac:dyDescent="0.25">
      <c r="A169" s="978"/>
      <c r="B169" s="548"/>
      <c r="C169" s="925"/>
      <c r="D169" s="646">
        <v>3100</v>
      </c>
      <c r="E169" s="959"/>
      <c r="F169" s="51"/>
      <c r="G169" s="51"/>
      <c r="H169" s="51"/>
      <c r="I169" s="51"/>
      <c r="J169" s="51"/>
      <c r="K169" s="51"/>
      <c r="L169" s="51"/>
      <c r="M169" s="51"/>
      <c r="N169" s="51"/>
    </row>
    <row r="170" spans="1:14" ht="13.5" hidden="1" customHeight="1" x14ac:dyDescent="0.25">
      <c r="A170" s="573"/>
      <c r="B170" s="549"/>
      <c r="C170" s="574"/>
      <c r="D170" s="912">
        <f>(D169-1960)*118%</f>
        <v>1345.1999999999998</v>
      </c>
      <c r="E170" s="575"/>
      <c r="F170" s="51"/>
      <c r="G170" s="51"/>
      <c r="H170" s="51"/>
      <c r="I170" s="51"/>
      <c r="J170" s="51"/>
      <c r="K170" s="51"/>
      <c r="L170" s="51"/>
      <c r="M170" s="51"/>
      <c r="N170" s="51"/>
    </row>
    <row r="171" spans="1:14" ht="51" customHeight="1" x14ac:dyDescent="0.25">
      <c r="A171" s="1955" t="s">
        <v>48</v>
      </c>
      <c r="B171" s="1956"/>
      <c r="C171" s="2001" t="s">
        <v>91</v>
      </c>
      <c r="D171" s="2002"/>
      <c r="E171" s="2002"/>
      <c r="F171" s="2002"/>
      <c r="G171" s="2002"/>
      <c r="H171" s="2003"/>
      <c r="I171" s="574">
        <v>2</v>
      </c>
      <c r="J171" s="326">
        <v>1345</v>
      </c>
      <c r="K171" s="575"/>
      <c r="L171" s="51"/>
      <c r="M171" s="51"/>
      <c r="N171" s="51"/>
    </row>
    <row r="172" spans="1:14" ht="0.75" customHeight="1" x14ac:dyDescent="0.25">
      <c r="A172" s="573"/>
      <c r="B172" s="549"/>
      <c r="C172" s="549"/>
      <c r="D172" s="913"/>
      <c r="E172" s="575"/>
      <c r="F172" s="574"/>
      <c r="G172" s="913"/>
      <c r="H172" s="575"/>
      <c r="I172" s="574"/>
      <c r="J172" s="913">
        <v>3300</v>
      </c>
      <c r="K172" s="575"/>
      <c r="L172" s="51"/>
      <c r="M172" s="51"/>
      <c r="N172" s="51"/>
    </row>
    <row r="173" spans="1:14" ht="15" hidden="1" customHeight="1" x14ac:dyDescent="0.25">
      <c r="A173" s="573"/>
      <c r="B173" s="549"/>
      <c r="C173" s="549"/>
      <c r="D173" s="912"/>
      <c r="E173" s="575"/>
      <c r="F173" s="574"/>
      <c r="G173" s="912"/>
      <c r="H173" s="575"/>
      <c r="I173" s="574"/>
      <c r="J173" s="912">
        <f>(J172-1960)*118%</f>
        <v>1581.1999999999998</v>
      </c>
      <c r="K173" s="575"/>
      <c r="L173" s="51"/>
      <c r="M173" s="51"/>
      <c r="N173" s="51"/>
    </row>
    <row r="174" spans="1:14" ht="44.25" customHeight="1" thickBot="1" x14ac:dyDescent="0.3">
      <c r="A174" s="1955" t="s">
        <v>44</v>
      </c>
      <c r="B174" s="1956"/>
      <c r="C174" s="2001" t="s">
        <v>74</v>
      </c>
      <c r="D174" s="2002"/>
      <c r="E174" s="2002"/>
      <c r="F174" s="2002"/>
      <c r="G174" s="2002"/>
      <c r="H174" s="2003"/>
      <c r="I174" s="574">
        <v>2</v>
      </c>
      <c r="J174" s="326">
        <v>1580</v>
      </c>
      <c r="K174" s="575"/>
      <c r="L174" s="51"/>
      <c r="M174" s="51"/>
      <c r="N174" s="51"/>
    </row>
    <row r="175" spans="1:14" ht="15" hidden="1" customHeight="1" x14ac:dyDescent="0.25">
      <c r="A175" s="573"/>
      <c r="B175" s="549"/>
      <c r="C175" s="549"/>
      <c r="D175" s="582"/>
      <c r="E175" s="575"/>
      <c r="F175" s="574"/>
      <c r="G175" s="582"/>
      <c r="H175" s="575"/>
      <c r="I175" s="574"/>
      <c r="J175" s="582"/>
      <c r="K175" s="575">
        <v>3580</v>
      </c>
      <c r="L175" s="51"/>
      <c r="M175" s="51"/>
      <c r="N175" s="51"/>
    </row>
    <row r="176" spans="1:14" ht="15.75" hidden="1" customHeight="1" x14ac:dyDescent="0.25">
      <c r="A176" s="976"/>
      <c r="B176" s="919"/>
      <c r="C176" s="919"/>
      <c r="D176" s="945"/>
      <c r="E176" s="977"/>
      <c r="F176" s="586"/>
      <c r="G176" s="945"/>
      <c r="H176" s="977"/>
      <c r="I176" s="586"/>
      <c r="J176" s="945"/>
      <c r="K176" s="977">
        <f>(K175-1960)*118%</f>
        <v>1911.6</v>
      </c>
      <c r="L176" s="51"/>
      <c r="M176" s="51"/>
      <c r="N176" s="51"/>
    </row>
    <row r="177" spans="1:14" ht="48.75" customHeight="1" thickBot="1" x14ac:dyDescent="0.3">
      <c r="A177" s="1835" t="s">
        <v>28</v>
      </c>
      <c r="B177" s="1903"/>
      <c r="C177" s="1960" t="s">
        <v>75</v>
      </c>
      <c r="D177" s="1961"/>
      <c r="E177" s="1961"/>
      <c r="F177" s="1961"/>
      <c r="G177" s="1961"/>
      <c r="H177" s="1962"/>
      <c r="I177" s="931">
        <v>1</v>
      </c>
      <c r="J177" s="187"/>
      <c r="K177" s="362">
        <v>1910</v>
      </c>
      <c r="L177" s="51"/>
      <c r="M177" s="51"/>
      <c r="N177" s="51"/>
    </row>
    <row r="178" spans="1:14" ht="15" hidden="1" customHeight="1" x14ac:dyDescent="0.25">
      <c r="A178" s="946"/>
      <c r="B178" s="548"/>
      <c r="C178" s="548"/>
      <c r="D178" s="646"/>
      <c r="E178" s="959"/>
      <c r="F178" s="925"/>
      <c r="G178" s="646"/>
      <c r="H178" s="959"/>
      <c r="I178" s="925"/>
      <c r="J178" s="646"/>
      <c r="K178" s="959">
        <v>3830</v>
      </c>
      <c r="L178" s="51"/>
      <c r="M178" s="51"/>
      <c r="N178" s="51"/>
    </row>
    <row r="179" spans="1:14" ht="18" hidden="1" customHeight="1" x14ac:dyDescent="0.25">
      <c r="A179" s="581"/>
      <c r="B179" s="549"/>
      <c r="C179" s="549"/>
      <c r="D179" s="582"/>
      <c r="E179" s="593"/>
      <c r="F179" s="574"/>
      <c r="G179" s="582"/>
      <c r="H179" s="593"/>
      <c r="I179" s="574"/>
      <c r="J179" s="582"/>
      <c r="K179" s="593">
        <f>(K178-1960)*118%</f>
        <v>2206.6</v>
      </c>
      <c r="L179" s="51"/>
      <c r="M179" s="51"/>
      <c r="N179" s="51"/>
    </row>
    <row r="180" spans="1:14" ht="51" customHeight="1" x14ac:dyDescent="0.25">
      <c r="A180" s="1955" t="s">
        <v>29</v>
      </c>
      <c r="B180" s="1956"/>
      <c r="C180" s="2001" t="s">
        <v>74</v>
      </c>
      <c r="D180" s="2002"/>
      <c r="E180" s="2002"/>
      <c r="F180" s="2002"/>
      <c r="G180" s="2002"/>
      <c r="H180" s="2003"/>
      <c r="I180" s="574">
        <v>1</v>
      </c>
      <c r="J180" s="582"/>
      <c r="K180" s="328">
        <v>2210</v>
      </c>
      <c r="L180" s="51"/>
      <c r="M180" s="51"/>
      <c r="N180" s="51"/>
    </row>
    <row r="181" spans="1:14" ht="0.75" customHeight="1" thickBot="1" x14ac:dyDescent="0.3">
      <c r="A181" s="581"/>
      <c r="B181" s="549"/>
      <c r="C181" s="549"/>
      <c r="D181" s="582"/>
      <c r="E181" s="575"/>
      <c r="F181" s="574"/>
      <c r="G181" s="582"/>
      <c r="H181" s="575"/>
      <c r="I181" s="574"/>
      <c r="J181" s="582"/>
      <c r="K181" s="575">
        <v>4140</v>
      </c>
      <c r="L181" s="51"/>
      <c r="M181" s="51"/>
      <c r="N181" s="51"/>
    </row>
    <row r="182" spans="1:14" ht="14.25" hidden="1" customHeight="1" x14ac:dyDescent="0.25">
      <c r="A182" s="954"/>
      <c r="B182" s="919"/>
      <c r="C182" s="919"/>
      <c r="D182" s="945"/>
      <c r="E182" s="977"/>
      <c r="F182" s="586"/>
      <c r="G182" s="945"/>
      <c r="H182" s="977"/>
      <c r="I182" s="586"/>
      <c r="J182" s="945"/>
      <c r="K182" s="977">
        <f>(K181-1960)*118%</f>
        <v>2572.4</v>
      </c>
      <c r="L182" s="51"/>
      <c r="M182" s="51"/>
      <c r="N182" s="51"/>
    </row>
    <row r="183" spans="1:14" ht="42" customHeight="1" thickBot="1" x14ac:dyDescent="0.3">
      <c r="A183" s="1835" t="s">
        <v>133</v>
      </c>
      <c r="B183" s="1903"/>
      <c r="C183" s="1960" t="s">
        <v>134</v>
      </c>
      <c r="D183" s="1961"/>
      <c r="E183" s="1961"/>
      <c r="F183" s="1961"/>
      <c r="G183" s="1961"/>
      <c r="H183" s="1962"/>
      <c r="I183" s="931"/>
      <c r="J183" s="187"/>
      <c r="K183" s="362">
        <v>2570</v>
      </c>
      <c r="L183" s="51"/>
      <c r="M183" s="51"/>
      <c r="N183" s="51"/>
    </row>
    <row r="184" spans="1:14" ht="15.75" hidden="1" customHeight="1" x14ac:dyDescent="0.25">
      <c r="A184" s="946"/>
      <c r="B184" s="548"/>
      <c r="C184" s="548"/>
      <c r="D184" s="646"/>
      <c r="E184" s="959"/>
      <c r="F184" s="925"/>
      <c r="G184" s="646"/>
      <c r="H184" s="959"/>
      <c r="I184" s="925"/>
      <c r="J184" s="646">
        <v>3460</v>
      </c>
      <c r="K184" s="959"/>
      <c r="L184" s="51"/>
      <c r="M184" s="51"/>
      <c r="N184" s="51"/>
    </row>
    <row r="185" spans="1:14" ht="17.25" hidden="1" customHeight="1" x14ac:dyDescent="0.25">
      <c r="A185" s="581"/>
      <c r="B185" s="549"/>
      <c r="C185" s="549"/>
      <c r="D185" s="912"/>
      <c r="E185" s="593"/>
      <c r="F185" s="574"/>
      <c r="G185" s="912"/>
      <c r="H185" s="593"/>
      <c r="I185" s="574"/>
      <c r="J185" s="912">
        <f>(J184-1960)*118%</f>
        <v>1770</v>
      </c>
      <c r="K185" s="593"/>
      <c r="L185" s="51"/>
      <c r="M185" s="51"/>
      <c r="N185" s="51"/>
    </row>
    <row r="186" spans="1:14" ht="45.75" customHeight="1" thickBot="1" x14ac:dyDescent="0.3">
      <c r="A186" s="1950" t="s">
        <v>34</v>
      </c>
      <c r="B186" s="1951"/>
      <c r="C186" s="2004" t="s">
        <v>179</v>
      </c>
      <c r="D186" s="2005"/>
      <c r="E186" s="2005"/>
      <c r="F186" s="2005"/>
      <c r="G186" s="2005"/>
      <c r="H186" s="2006"/>
      <c r="I186" s="885">
        <v>2</v>
      </c>
      <c r="J186" s="329">
        <v>1770</v>
      </c>
      <c r="K186" s="589"/>
      <c r="L186" s="53"/>
      <c r="M186" s="53"/>
      <c r="N186" s="53"/>
    </row>
    <row r="187" spans="1:14" ht="28.9" customHeight="1" x14ac:dyDescent="0.25">
      <c r="A187" s="1854" t="s">
        <v>2</v>
      </c>
      <c r="B187" s="1854"/>
      <c r="C187" s="1854"/>
      <c r="D187" s="1854"/>
      <c r="E187" s="1854"/>
      <c r="F187" s="1854"/>
      <c r="G187" s="1854"/>
      <c r="H187" s="1854"/>
      <c r="I187" s="1854"/>
      <c r="J187" s="1854"/>
      <c r="K187" s="1854"/>
      <c r="L187" s="1854"/>
      <c r="M187" s="74"/>
      <c r="N187" s="74"/>
    </row>
    <row r="188" spans="1:14" ht="20.45" customHeight="1" x14ac:dyDescent="0.25">
      <c r="A188" s="1855" t="s">
        <v>98</v>
      </c>
      <c r="B188" s="1855"/>
      <c r="C188" s="1855"/>
      <c r="D188" s="1855"/>
      <c r="E188" s="1855"/>
      <c r="F188" s="1855"/>
      <c r="G188" s="1855"/>
      <c r="H188" s="1855"/>
      <c r="I188" s="1855"/>
      <c r="J188" s="1855"/>
      <c r="K188" s="1855"/>
      <c r="L188" s="1855"/>
      <c r="M188" s="17"/>
      <c r="N188" s="17"/>
    </row>
    <row r="189" spans="1:14" ht="23.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5"/>
      <c r="L189" s="15"/>
      <c r="M189" s="15"/>
      <c r="N189" s="15"/>
    </row>
    <row r="190" spans="1:14" ht="15.75" x14ac:dyDescent="0.25">
      <c r="A190" s="8"/>
      <c r="B190" s="8" t="s">
        <v>42</v>
      </c>
      <c r="C190" s="8"/>
      <c r="D190" s="7"/>
      <c r="E190" s="7"/>
      <c r="F190" s="7"/>
      <c r="G190" s="7"/>
      <c r="H190" s="7"/>
      <c r="I190" s="7"/>
      <c r="J190" s="7"/>
      <c r="K190" s="5"/>
      <c r="L190" s="5"/>
      <c r="M190" s="5"/>
      <c r="N190" s="5"/>
    </row>
    <row r="191" spans="1:14" ht="15.75" x14ac:dyDescent="0.25">
      <c r="A191" s="8"/>
      <c r="B191" s="8" t="s">
        <v>43</v>
      </c>
      <c r="C191" s="8"/>
      <c r="D191" s="7"/>
      <c r="E191" s="7"/>
      <c r="F191" s="7"/>
      <c r="G191" s="7"/>
      <c r="H191" s="7"/>
      <c r="I191" s="7"/>
      <c r="J191" s="7"/>
      <c r="K191" s="5"/>
      <c r="L191" s="5"/>
      <c r="M191" s="5"/>
      <c r="N191" s="5"/>
    </row>
    <row r="192" spans="1:14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4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</sheetData>
  <mergeCells count="76">
    <mergeCell ref="A188:L188"/>
    <mergeCell ref="C174:H174"/>
    <mergeCell ref="A187:L187"/>
    <mergeCell ref="J166:K166"/>
    <mergeCell ref="A171:B171"/>
    <mergeCell ref="C177:H177"/>
    <mergeCell ref="C180:H180"/>
    <mergeCell ref="A186:B186"/>
    <mergeCell ref="A160:L160"/>
    <mergeCell ref="C171:H171"/>
    <mergeCell ref="C166:H167"/>
    <mergeCell ref="C186:H186"/>
    <mergeCell ref="A174:B174"/>
    <mergeCell ref="A166:B167"/>
    <mergeCell ref="A177:B177"/>
    <mergeCell ref="A180:B180"/>
    <mergeCell ref="A183:B183"/>
    <mergeCell ref="C183:H183"/>
    <mergeCell ref="A162:L162"/>
    <mergeCell ref="A161:L161"/>
    <mergeCell ref="A164:L164"/>
    <mergeCell ref="A168:K168"/>
    <mergeCell ref="I166:I167"/>
    <mergeCell ref="A163:L163"/>
    <mergeCell ref="M76:N76"/>
    <mergeCell ref="A78:N78"/>
    <mergeCell ref="A79:N79"/>
    <mergeCell ref="B147:L147"/>
    <mergeCell ref="A110:L110"/>
    <mergeCell ref="I76:J76"/>
    <mergeCell ref="A137:L137"/>
    <mergeCell ref="A139:L139"/>
    <mergeCell ref="B146:L146"/>
    <mergeCell ref="A145:L145"/>
    <mergeCell ref="A144:L144"/>
    <mergeCell ref="B148:L148"/>
    <mergeCell ref="A154:L154"/>
    <mergeCell ref="A155:L155"/>
    <mergeCell ref="A156:L156"/>
    <mergeCell ref="A157:L157"/>
    <mergeCell ref="A159:L159"/>
    <mergeCell ref="B149:L149"/>
    <mergeCell ref="B150:L150"/>
    <mergeCell ref="A153:L153"/>
    <mergeCell ref="A73:L73"/>
    <mergeCell ref="A74:L74"/>
    <mergeCell ref="A76:A77"/>
    <mergeCell ref="B76:B77"/>
    <mergeCell ref="C76:C77"/>
    <mergeCell ref="D76:F76"/>
    <mergeCell ref="G76:H76"/>
    <mergeCell ref="K76:L76"/>
    <mergeCell ref="A119:N119"/>
    <mergeCell ref="A158:L158"/>
    <mergeCell ref="B151:L151"/>
    <mergeCell ref="A152:L152"/>
    <mergeCell ref="A16:N16"/>
    <mergeCell ref="B13:B14"/>
    <mergeCell ref="C13:C14"/>
    <mergeCell ref="M13:N13"/>
    <mergeCell ref="A15:N15"/>
    <mergeCell ref="A9:L9"/>
    <mergeCell ref="A10:L10"/>
    <mergeCell ref="A11:L11"/>
    <mergeCell ref="D13:F13"/>
    <mergeCell ref="G13:H13"/>
    <mergeCell ref="I13:J13"/>
    <mergeCell ref="K13:L13"/>
    <mergeCell ref="A13:A14"/>
    <mergeCell ref="A72:L72"/>
    <mergeCell ref="A17:N17"/>
    <mergeCell ref="A37:L37"/>
    <mergeCell ref="A46:N46"/>
    <mergeCell ref="A65:L65"/>
    <mergeCell ref="A70:L70"/>
    <mergeCell ref="A71:L71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8"/>
  <sheetViews>
    <sheetView topLeftCell="A76" zoomScaleNormal="100" workbookViewId="0">
      <selection activeCell="E29" sqref="E29"/>
    </sheetView>
  </sheetViews>
  <sheetFormatPr defaultRowHeight="12.75" x14ac:dyDescent="0.2"/>
  <cols>
    <col min="1" max="1" width="12.57031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9.28515625" customWidth="1"/>
    <col min="13" max="13" width="7.7109375" customWidth="1"/>
    <col min="14" max="14" width="9.85546875" customWidth="1"/>
    <col min="15" max="15" width="11" customWidth="1"/>
    <col min="16" max="16" width="7.42578125" customWidth="1"/>
    <col min="17" max="17" width="7.7109375" customWidth="1"/>
    <col min="18" max="18" width="8.28515625" customWidth="1"/>
    <col min="19" max="19" width="8.42578125" customWidth="1"/>
    <col min="20" max="20" width="8.140625" customWidth="1"/>
    <col min="21" max="21" width="7.7109375" customWidth="1"/>
    <col min="22" max="22" width="7.85546875" customWidth="1"/>
    <col min="23" max="23" width="8.5703125" customWidth="1"/>
    <col min="24" max="25" width="10.85546875" customWidth="1"/>
    <col min="26" max="27" width="9.7109375" customWidth="1"/>
    <col min="28" max="28" width="10" customWidth="1"/>
    <col min="30" max="41" width="7.7109375" customWidth="1"/>
  </cols>
  <sheetData>
    <row r="1" spans="1:15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  <c r="O1" s="6"/>
    </row>
    <row r="2" spans="1:15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  <c r="O2" s="7"/>
    </row>
    <row r="3" spans="1:15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  <c r="O3" s="7"/>
    </row>
    <row r="4" spans="1:15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  <c r="O4" s="7"/>
    </row>
    <row r="5" spans="1:15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0</v>
      </c>
      <c r="O5" s="7"/>
    </row>
    <row r="6" spans="1:15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  <c r="O6" s="7"/>
    </row>
    <row r="7" spans="1:15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139</v>
      </c>
      <c r="O7" s="7"/>
    </row>
    <row r="8" spans="1:15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  <c r="O8" s="5"/>
    </row>
    <row r="9" spans="1:15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75"/>
      <c r="N9" s="75"/>
      <c r="O9" s="75"/>
    </row>
    <row r="10" spans="1:15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1779"/>
      <c r="L10" s="1779"/>
      <c r="M10" s="75"/>
      <c r="N10" s="75"/>
      <c r="O10" s="75"/>
    </row>
    <row r="11" spans="1:15" ht="18.75" x14ac:dyDescent="0.3">
      <c r="A11" s="1780" t="s">
        <v>138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1780"/>
      <c r="L11" s="1780"/>
      <c r="M11" s="76"/>
      <c r="N11" s="76"/>
      <c r="O11" s="76"/>
    </row>
    <row r="12" spans="1:15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44.25" customHeight="1" thickBot="1" x14ac:dyDescent="0.25">
      <c r="A13" s="40" t="s">
        <v>20</v>
      </c>
      <c r="B13" s="42" t="s">
        <v>21</v>
      </c>
      <c r="C13" s="521" t="s">
        <v>22</v>
      </c>
      <c r="D13" s="1877" t="s">
        <v>52</v>
      </c>
      <c r="E13" s="1788"/>
      <c r="F13" s="1876"/>
      <c r="G13" s="1793" t="s">
        <v>84</v>
      </c>
      <c r="H13" s="1842"/>
      <c r="I13" s="1793" t="s">
        <v>162</v>
      </c>
      <c r="J13" s="1842"/>
      <c r="K13" s="1793" t="s">
        <v>163</v>
      </c>
      <c r="L13" s="1792"/>
      <c r="M13" s="1793" t="s">
        <v>180</v>
      </c>
      <c r="N13" s="1792"/>
      <c r="O13" s="100"/>
    </row>
    <row r="14" spans="1:15" ht="101.25" customHeight="1" thickBot="1" x14ac:dyDescent="0.25">
      <c r="A14" s="41"/>
      <c r="B14" s="43"/>
      <c r="C14" s="44"/>
      <c r="D14" s="22" t="s">
        <v>27</v>
      </c>
      <c r="E14" s="23" t="s">
        <v>26</v>
      </c>
      <c r="F14" s="24" t="s">
        <v>181</v>
      </c>
      <c r="G14" s="22" t="s">
        <v>23</v>
      </c>
      <c r="H14" s="24" t="s">
        <v>164</v>
      </c>
      <c r="I14" s="22" t="s">
        <v>23</v>
      </c>
      <c r="J14" s="24" t="s">
        <v>164</v>
      </c>
      <c r="K14" s="22" t="s">
        <v>23</v>
      </c>
      <c r="L14" s="24" t="s">
        <v>164</v>
      </c>
      <c r="M14" s="22" t="s">
        <v>23</v>
      </c>
      <c r="N14" s="24" t="s">
        <v>164</v>
      </c>
      <c r="O14" s="49"/>
    </row>
    <row r="15" spans="1:15" ht="108.75" customHeight="1" thickBot="1" x14ac:dyDescent="0.25">
      <c r="A15" s="1974" t="s">
        <v>120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96"/>
      <c r="O15" s="80"/>
    </row>
    <row r="16" spans="1:15" ht="27.75" customHeight="1" thickBot="1" x14ac:dyDescent="0.25">
      <c r="A16" s="1797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8"/>
      <c r="K16" s="1798"/>
      <c r="L16" s="1798"/>
      <c r="M16" s="1798"/>
      <c r="N16" s="1799"/>
      <c r="O16" s="88"/>
    </row>
    <row r="17" spans="1:15" ht="14.25" customHeight="1" thickBot="1" x14ac:dyDescent="0.3">
      <c r="A17" s="1886" t="s">
        <v>30</v>
      </c>
      <c r="B17" s="1887"/>
      <c r="C17" s="1887"/>
      <c r="D17" s="1887"/>
      <c r="E17" s="1887"/>
      <c r="F17" s="1887"/>
      <c r="G17" s="1887"/>
      <c r="H17" s="1887"/>
      <c r="I17" s="1887"/>
      <c r="J17" s="1887"/>
      <c r="K17" s="1887"/>
      <c r="L17" s="1887"/>
      <c r="M17" s="1887"/>
      <c r="N17" s="1888"/>
      <c r="O17" s="101"/>
    </row>
    <row r="18" spans="1:15" ht="27" customHeight="1" x14ac:dyDescent="0.25">
      <c r="A18" s="81"/>
      <c r="B18" s="82"/>
      <c r="C18" s="82"/>
      <c r="D18" s="81"/>
      <c r="E18" s="82"/>
      <c r="F18" s="83"/>
      <c r="G18" s="82"/>
      <c r="H18" s="82"/>
      <c r="I18" s="81"/>
      <c r="J18" s="83"/>
      <c r="K18" s="82"/>
      <c r="L18" s="82"/>
      <c r="M18" s="607"/>
      <c r="N18" s="608"/>
      <c r="O18" s="101"/>
    </row>
    <row r="19" spans="1:15" ht="12.6" customHeight="1" x14ac:dyDescent="0.25">
      <c r="A19" s="175"/>
      <c r="B19" s="18"/>
      <c r="C19" s="221"/>
      <c r="D19" s="640">
        <v>3100</v>
      </c>
      <c r="E19" s="142">
        <v>4180</v>
      </c>
      <c r="F19" s="255">
        <v>2510</v>
      </c>
      <c r="G19" s="627">
        <v>2510</v>
      </c>
      <c r="H19" s="603">
        <v>2010</v>
      </c>
      <c r="I19" s="260">
        <v>2720</v>
      </c>
      <c r="J19" s="255">
        <v>2130</v>
      </c>
      <c r="K19" s="627">
        <v>2760</v>
      </c>
      <c r="L19" s="603">
        <v>2160</v>
      </c>
      <c r="M19" s="260">
        <v>2790</v>
      </c>
      <c r="N19" s="255">
        <v>2320</v>
      </c>
      <c r="O19" s="102"/>
    </row>
    <row r="20" spans="1:15" ht="14.45" customHeight="1" thickBot="1" x14ac:dyDescent="0.3">
      <c r="A20" s="351"/>
      <c r="B20" s="90"/>
      <c r="C20" s="635"/>
      <c r="D20" s="641">
        <f>D19-980+20</f>
        <v>2140</v>
      </c>
      <c r="E20" s="352">
        <f>D20*135%</f>
        <v>2889</v>
      </c>
      <c r="F20" s="642">
        <f>F19-980+20</f>
        <v>1550</v>
      </c>
      <c r="G20" s="628">
        <f t="shared" ref="G20:N20" si="0">G19-830+20</f>
        <v>1700</v>
      </c>
      <c r="H20" s="529">
        <f t="shared" si="0"/>
        <v>1200</v>
      </c>
      <c r="I20" s="613">
        <f t="shared" si="0"/>
        <v>1910</v>
      </c>
      <c r="J20" s="610">
        <f t="shared" si="0"/>
        <v>1320</v>
      </c>
      <c r="K20" s="628">
        <f t="shared" si="0"/>
        <v>1950</v>
      </c>
      <c r="L20" s="529">
        <f t="shared" si="0"/>
        <v>1350</v>
      </c>
      <c r="M20" s="609">
        <f t="shared" si="0"/>
        <v>1980</v>
      </c>
      <c r="N20" s="610">
        <f t="shared" si="0"/>
        <v>1510</v>
      </c>
      <c r="O20" s="102">
        <v>135</v>
      </c>
    </row>
    <row r="21" spans="1:15" ht="58.15" customHeight="1" thickBot="1" x14ac:dyDescent="0.3">
      <c r="A21" s="531" t="s">
        <v>78</v>
      </c>
      <c r="B21" s="535" t="s">
        <v>87</v>
      </c>
      <c r="C21" s="636">
        <v>2</v>
      </c>
      <c r="D21" s="634">
        <v>2140</v>
      </c>
      <c r="E21" s="533">
        <v>2890</v>
      </c>
      <c r="F21" s="643">
        <v>1550</v>
      </c>
      <c r="G21" s="629">
        <v>1700</v>
      </c>
      <c r="H21" s="543">
        <v>1200</v>
      </c>
      <c r="I21" s="634">
        <v>1910</v>
      </c>
      <c r="J21" s="536">
        <v>1320</v>
      </c>
      <c r="K21" s="629">
        <v>1950</v>
      </c>
      <c r="L21" s="534">
        <v>1350</v>
      </c>
      <c r="M21" s="611">
        <v>1980</v>
      </c>
      <c r="N21" s="536">
        <v>1510</v>
      </c>
      <c r="O21" s="96"/>
    </row>
    <row r="22" spans="1:15" ht="12.6" customHeight="1" x14ac:dyDescent="0.25">
      <c r="A22" s="522"/>
      <c r="B22" s="20"/>
      <c r="C22" s="539"/>
      <c r="D22" s="132">
        <v>3300</v>
      </c>
      <c r="E22" s="133">
        <v>4450</v>
      </c>
      <c r="F22" s="134">
        <v>2510</v>
      </c>
      <c r="G22" s="630">
        <v>2680</v>
      </c>
      <c r="H22" s="604">
        <v>2010</v>
      </c>
      <c r="I22" s="132">
        <v>2910</v>
      </c>
      <c r="J22" s="134">
        <v>2130</v>
      </c>
      <c r="K22" s="630">
        <v>2940</v>
      </c>
      <c r="L22" s="604">
        <v>2160</v>
      </c>
      <c r="M22" s="339">
        <v>3110</v>
      </c>
      <c r="N22" s="612">
        <v>2320</v>
      </c>
      <c r="O22" s="96"/>
    </row>
    <row r="23" spans="1:15" ht="15" customHeight="1" thickBot="1" x14ac:dyDescent="0.3">
      <c r="A23" s="523"/>
      <c r="B23" s="90"/>
      <c r="C23" s="635"/>
      <c r="D23" s="641">
        <f>D22-980+20</f>
        <v>2340</v>
      </c>
      <c r="E23" s="352">
        <f>D23*135%</f>
        <v>3159</v>
      </c>
      <c r="F23" s="642">
        <f>F22-980+20</f>
        <v>1550</v>
      </c>
      <c r="G23" s="628">
        <f t="shared" ref="G23:N23" si="1">G22-830+20</f>
        <v>1870</v>
      </c>
      <c r="H23" s="529">
        <f t="shared" si="1"/>
        <v>1200</v>
      </c>
      <c r="I23" s="613">
        <f t="shared" si="1"/>
        <v>2100</v>
      </c>
      <c r="J23" s="610">
        <f t="shared" si="1"/>
        <v>1320</v>
      </c>
      <c r="K23" s="628">
        <f t="shared" si="1"/>
        <v>2130</v>
      </c>
      <c r="L23" s="529">
        <f t="shared" si="1"/>
        <v>1350</v>
      </c>
      <c r="M23" s="613">
        <f t="shared" si="1"/>
        <v>2300</v>
      </c>
      <c r="N23" s="610">
        <f t="shared" si="1"/>
        <v>1510</v>
      </c>
      <c r="O23" s="96">
        <v>135</v>
      </c>
    </row>
    <row r="24" spans="1:15" ht="55.9" customHeight="1" thickBot="1" x14ac:dyDescent="0.3">
      <c r="A24" s="531" t="s">
        <v>44</v>
      </c>
      <c r="B24" s="532" t="s">
        <v>88</v>
      </c>
      <c r="C24" s="636">
        <v>2</v>
      </c>
      <c r="D24" s="634">
        <v>2340</v>
      </c>
      <c r="E24" s="533">
        <v>3160</v>
      </c>
      <c r="F24" s="643">
        <v>1550</v>
      </c>
      <c r="G24" s="629">
        <v>1860</v>
      </c>
      <c r="H24" s="543">
        <v>1200</v>
      </c>
      <c r="I24" s="634">
        <v>1990</v>
      </c>
      <c r="J24" s="536">
        <v>1320</v>
      </c>
      <c r="K24" s="629">
        <v>2160</v>
      </c>
      <c r="L24" s="534">
        <v>1350</v>
      </c>
      <c r="M24" s="611">
        <v>2300</v>
      </c>
      <c r="N24" s="536">
        <v>1510</v>
      </c>
      <c r="O24" s="96"/>
    </row>
    <row r="25" spans="1:15" ht="12.6" customHeight="1" x14ac:dyDescent="0.25">
      <c r="A25" s="522"/>
      <c r="B25" s="20"/>
      <c r="C25" s="539"/>
      <c r="D25" s="644"/>
      <c r="E25" s="537">
        <v>3580</v>
      </c>
      <c r="F25" s="645">
        <v>2510</v>
      </c>
      <c r="G25" s="631"/>
      <c r="H25" s="605">
        <v>2010</v>
      </c>
      <c r="I25" s="614"/>
      <c r="J25" s="615">
        <v>2130</v>
      </c>
      <c r="K25" s="631"/>
      <c r="L25" s="605">
        <v>2160</v>
      </c>
      <c r="M25" s="614"/>
      <c r="N25" s="615">
        <v>2320</v>
      </c>
      <c r="O25" s="96"/>
    </row>
    <row r="26" spans="1:15" ht="12.6" customHeight="1" thickBot="1" x14ac:dyDescent="0.3">
      <c r="A26" s="523"/>
      <c r="B26" s="90"/>
      <c r="C26" s="635"/>
      <c r="D26" s="641"/>
      <c r="E26" s="352">
        <f>E25-980+20</f>
        <v>2620</v>
      </c>
      <c r="F26" s="642">
        <f>F25-980+20</f>
        <v>1550</v>
      </c>
      <c r="G26" s="628"/>
      <c r="H26" s="529">
        <f>H25-830+20</f>
        <v>1200</v>
      </c>
      <c r="I26" s="613"/>
      <c r="J26" s="610">
        <f>J25-830+20</f>
        <v>1320</v>
      </c>
      <c r="K26" s="628"/>
      <c r="L26" s="529">
        <f>L25-830+20</f>
        <v>1350</v>
      </c>
      <c r="M26" s="616"/>
      <c r="N26" s="610">
        <f>N25-830+20</f>
        <v>1510</v>
      </c>
      <c r="O26" s="96"/>
    </row>
    <row r="27" spans="1:15" ht="56.45" customHeight="1" thickBot="1" x14ac:dyDescent="0.3">
      <c r="A27" s="531" t="s">
        <v>28</v>
      </c>
      <c r="B27" s="532" t="s">
        <v>59</v>
      </c>
      <c r="C27" s="636">
        <v>1</v>
      </c>
      <c r="D27" s="634"/>
      <c r="E27" s="533">
        <v>2620</v>
      </c>
      <c r="F27" s="643">
        <v>1550</v>
      </c>
      <c r="G27" s="629"/>
      <c r="H27" s="543">
        <v>1200</v>
      </c>
      <c r="I27" s="634"/>
      <c r="J27" s="536">
        <v>1320</v>
      </c>
      <c r="K27" s="629"/>
      <c r="L27" s="534">
        <v>1350</v>
      </c>
      <c r="M27" s="617"/>
      <c r="N27" s="536">
        <v>1510</v>
      </c>
      <c r="O27" s="96"/>
    </row>
    <row r="28" spans="1:15" ht="15" customHeight="1" x14ac:dyDescent="0.25">
      <c r="A28" s="522"/>
      <c r="B28" s="20"/>
      <c r="C28" s="539"/>
      <c r="D28" s="646"/>
      <c r="E28" s="538">
        <v>3830</v>
      </c>
      <c r="F28" s="647">
        <v>2510</v>
      </c>
      <c r="G28" s="632"/>
      <c r="H28" s="539">
        <v>2010</v>
      </c>
      <c r="I28" s="180"/>
      <c r="J28" s="176">
        <v>2130</v>
      </c>
      <c r="K28" s="632"/>
      <c r="L28" s="539">
        <v>2160</v>
      </c>
      <c r="M28" s="618"/>
      <c r="N28" s="619">
        <v>2320</v>
      </c>
      <c r="O28" s="96"/>
    </row>
    <row r="29" spans="1:15" ht="15" customHeight="1" thickBot="1" x14ac:dyDescent="0.3">
      <c r="A29" s="523"/>
      <c r="B29" s="90"/>
      <c r="C29" s="635"/>
      <c r="D29" s="641"/>
      <c r="E29" s="352">
        <f>E28-980+20</f>
        <v>2870</v>
      </c>
      <c r="F29" s="642">
        <f>F28-980+20</f>
        <v>1550</v>
      </c>
      <c r="G29" s="637"/>
      <c r="H29" s="529">
        <f>H28-830+20</f>
        <v>1200</v>
      </c>
      <c r="I29" s="195"/>
      <c r="J29" s="610">
        <f>J28-830+20</f>
        <v>1320</v>
      </c>
      <c r="K29" s="628"/>
      <c r="L29" s="529">
        <f>L28-830+20</f>
        <v>1350</v>
      </c>
      <c r="M29" s="616"/>
      <c r="N29" s="610">
        <f>N28-830+20</f>
        <v>1510</v>
      </c>
      <c r="O29" s="96"/>
    </row>
    <row r="30" spans="1:15" ht="44.45" customHeight="1" thickBot="1" x14ac:dyDescent="0.3">
      <c r="A30" s="531" t="s">
        <v>29</v>
      </c>
      <c r="B30" s="532" t="s">
        <v>60</v>
      </c>
      <c r="C30" s="636">
        <v>1</v>
      </c>
      <c r="D30" s="648"/>
      <c r="E30" s="533">
        <v>2870</v>
      </c>
      <c r="F30" s="643">
        <v>1550</v>
      </c>
      <c r="G30" s="629"/>
      <c r="H30" s="543">
        <v>1200</v>
      </c>
      <c r="I30" s="634"/>
      <c r="J30" s="536">
        <v>1320</v>
      </c>
      <c r="K30" s="629"/>
      <c r="L30" s="534">
        <v>1350</v>
      </c>
      <c r="M30" s="617"/>
      <c r="N30" s="536">
        <v>1510</v>
      </c>
      <c r="O30" s="96"/>
    </row>
    <row r="31" spans="1:15" ht="13.9" customHeight="1" x14ac:dyDescent="0.25">
      <c r="A31" s="522"/>
      <c r="B31" s="20"/>
      <c r="C31" s="539"/>
      <c r="D31" s="649"/>
      <c r="E31" s="538">
        <v>4140</v>
      </c>
      <c r="F31" s="647">
        <v>2510</v>
      </c>
      <c r="G31" s="632"/>
      <c r="H31" s="539">
        <v>2010</v>
      </c>
      <c r="I31" s="180"/>
      <c r="J31" s="176">
        <v>2130</v>
      </c>
      <c r="K31" s="632"/>
      <c r="L31" s="539">
        <v>2160</v>
      </c>
      <c r="M31" s="618"/>
      <c r="N31" s="619">
        <v>2320</v>
      </c>
      <c r="O31" s="96"/>
    </row>
    <row r="32" spans="1:15" ht="13.9" customHeight="1" thickBot="1" x14ac:dyDescent="0.3">
      <c r="A32" s="523"/>
      <c r="B32" s="90"/>
      <c r="C32" s="635"/>
      <c r="D32" s="189"/>
      <c r="E32" s="352">
        <f>E31-980+20</f>
        <v>3180</v>
      </c>
      <c r="F32" s="642">
        <f>F31-980+20</f>
        <v>1550</v>
      </c>
      <c r="G32" s="638"/>
      <c r="H32" s="529">
        <f>H31-830+20</f>
        <v>1200</v>
      </c>
      <c r="I32" s="195"/>
      <c r="J32" s="610">
        <f>J31-830+20</f>
        <v>1320</v>
      </c>
      <c r="K32" s="628"/>
      <c r="L32" s="529">
        <f>L31-830+20</f>
        <v>1350</v>
      </c>
      <c r="M32" s="616"/>
      <c r="N32" s="610">
        <f>N31-830+20</f>
        <v>1510</v>
      </c>
      <c r="O32" s="96"/>
    </row>
    <row r="33" spans="1:19" ht="63.75" customHeight="1" thickBot="1" x14ac:dyDescent="0.3">
      <c r="A33" s="540" t="s">
        <v>133</v>
      </c>
      <c r="B33" s="546" t="s">
        <v>134</v>
      </c>
      <c r="C33" s="534">
        <v>1</v>
      </c>
      <c r="D33" s="650"/>
      <c r="E33" s="544">
        <v>3180</v>
      </c>
      <c r="F33" s="643">
        <v>1550</v>
      </c>
      <c r="G33" s="639"/>
      <c r="H33" s="543">
        <v>1200</v>
      </c>
      <c r="I33" s="634"/>
      <c r="J33" s="536">
        <v>1320</v>
      </c>
      <c r="K33" s="629"/>
      <c r="L33" s="534">
        <v>1350</v>
      </c>
      <c r="M33" s="617"/>
      <c r="N33" s="536">
        <v>1510</v>
      </c>
      <c r="O33" s="96"/>
    </row>
    <row r="34" spans="1:19" ht="15" customHeight="1" x14ac:dyDescent="0.25">
      <c r="A34" s="522"/>
      <c r="B34" s="20"/>
      <c r="C34" s="539"/>
      <c r="D34" s="649"/>
      <c r="E34" s="555">
        <v>3300</v>
      </c>
      <c r="F34" s="621"/>
      <c r="G34" s="633"/>
      <c r="H34" s="606"/>
      <c r="I34" s="620"/>
      <c r="J34" s="621"/>
      <c r="K34" s="633"/>
      <c r="L34" s="606"/>
      <c r="M34" s="620"/>
      <c r="N34" s="621"/>
      <c r="O34" s="96"/>
    </row>
    <row r="35" spans="1:19" ht="14.45" customHeight="1" thickBot="1" x14ac:dyDescent="0.3">
      <c r="A35" s="523"/>
      <c r="B35" s="90"/>
      <c r="C35" s="635"/>
      <c r="D35" s="193"/>
      <c r="E35" s="352">
        <f>E34-980+20</f>
        <v>2340</v>
      </c>
      <c r="F35" s="642"/>
      <c r="G35" s="628"/>
      <c r="H35" s="529"/>
      <c r="I35" s="613"/>
      <c r="J35" s="610"/>
      <c r="K35" s="628"/>
      <c r="L35" s="529"/>
      <c r="M35" s="613"/>
      <c r="N35" s="610"/>
      <c r="O35" s="96"/>
    </row>
    <row r="36" spans="1:19" ht="93.75" customHeight="1" thickBot="1" x14ac:dyDescent="0.3">
      <c r="A36" s="531" t="s">
        <v>32</v>
      </c>
      <c r="B36" s="546" t="s">
        <v>61</v>
      </c>
      <c r="C36" s="543">
        <v>1</v>
      </c>
      <c r="D36" s="634"/>
      <c r="E36" s="533">
        <v>2340</v>
      </c>
      <c r="F36" s="643"/>
      <c r="G36" s="629"/>
      <c r="H36" s="543"/>
      <c r="I36" s="634"/>
      <c r="J36" s="536"/>
      <c r="K36" s="629"/>
      <c r="L36" s="534"/>
      <c r="M36" s="611"/>
      <c r="N36" s="536"/>
      <c r="O36" s="96"/>
    </row>
    <row r="37" spans="1:19" ht="21" customHeight="1" thickBot="1" x14ac:dyDescent="0.3">
      <c r="A37" s="1889" t="s">
        <v>54</v>
      </c>
      <c r="B37" s="1890"/>
      <c r="C37" s="1890"/>
      <c r="D37" s="1890"/>
      <c r="E37" s="1890"/>
      <c r="F37" s="1890"/>
      <c r="G37" s="1890"/>
      <c r="H37" s="1890"/>
      <c r="I37" s="1890"/>
      <c r="J37" s="1890"/>
      <c r="K37" s="1890"/>
      <c r="L37" s="1891"/>
      <c r="M37" s="696"/>
      <c r="N37" s="697"/>
      <c r="O37" s="4"/>
    </row>
    <row r="38" spans="1:19" ht="12" customHeight="1" x14ac:dyDescent="0.25">
      <c r="A38" s="698"/>
      <c r="B38" s="437"/>
      <c r="C38" s="699"/>
      <c r="D38" s="682">
        <v>3700</v>
      </c>
      <c r="E38" s="683">
        <v>5180</v>
      </c>
      <c r="F38" s="660">
        <v>2510</v>
      </c>
      <c r="G38" s="700">
        <v>3000</v>
      </c>
      <c r="H38" s="701">
        <v>2010</v>
      </c>
      <c r="I38" s="659">
        <v>3260</v>
      </c>
      <c r="J38" s="660">
        <v>2130</v>
      </c>
      <c r="K38" s="700">
        <v>3290</v>
      </c>
      <c r="L38" s="701">
        <v>2160</v>
      </c>
      <c r="M38" s="702">
        <v>3330</v>
      </c>
      <c r="N38" s="660">
        <v>2320</v>
      </c>
      <c r="O38" s="4"/>
    </row>
    <row r="39" spans="1:19" ht="11.45" customHeight="1" x14ac:dyDescent="0.25">
      <c r="A39" s="703"/>
      <c r="B39" s="169"/>
      <c r="C39" s="668"/>
      <c r="D39" s="684">
        <f>(D38-980+20)</f>
        <v>2740</v>
      </c>
      <c r="E39" s="395">
        <f>D39*140%</f>
        <v>3835.9999999999995</v>
      </c>
      <c r="F39" s="685">
        <f>F38-980+20</f>
        <v>1550</v>
      </c>
      <c r="G39" s="628">
        <f t="shared" ref="G39:N39" si="2">G38-830+20</f>
        <v>2190</v>
      </c>
      <c r="H39" s="529">
        <f t="shared" si="2"/>
        <v>1200</v>
      </c>
      <c r="I39" s="613">
        <f t="shared" si="2"/>
        <v>2450</v>
      </c>
      <c r="J39" s="610">
        <f t="shared" si="2"/>
        <v>1320</v>
      </c>
      <c r="K39" s="628">
        <f t="shared" si="2"/>
        <v>2480</v>
      </c>
      <c r="L39" s="529">
        <f t="shared" si="2"/>
        <v>1350</v>
      </c>
      <c r="M39" s="609">
        <f t="shared" si="2"/>
        <v>2520</v>
      </c>
      <c r="N39" s="610">
        <f t="shared" si="2"/>
        <v>1510</v>
      </c>
      <c r="O39" s="96">
        <v>140</v>
      </c>
    </row>
    <row r="40" spans="1:19" ht="16.149999999999999" customHeight="1" thickBot="1" x14ac:dyDescent="0.3">
      <c r="A40" s="704"/>
      <c r="B40" s="392"/>
      <c r="C40" s="669"/>
      <c r="D40" s="661">
        <v>2740</v>
      </c>
      <c r="E40" s="396">
        <v>3840</v>
      </c>
      <c r="F40" s="686">
        <v>1550</v>
      </c>
      <c r="G40" s="679">
        <v>2190</v>
      </c>
      <c r="H40" s="651">
        <v>1200</v>
      </c>
      <c r="I40" s="661">
        <v>2450</v>
      </c>
      <c r="J40" s="662">
        <v>1320</v>
      </c>
      <c r="K40" s="654">
        <v>2480</v>
      </c>
      <c r="L40" s="397">
        <v>1350</v>
      </c>
      <c r="M40" s="616">
        <v>2520</v>
      </c>
      <c r="N40" s="622">
        <v>1510</v>
      </c>
      <c r="O40" s="96"/>
    </row>
    <row r="41" spans="1:19" ht="66.599999999999994" customHeight="1" thickBot="1" x14ac:dyDescent="0.3">
      <c r="A41" s="531" t="s">
        <v>79</v>
      </c>
      <c r="B41" s="532" t="s">
        <v>166</v>
      </c>
      <c r="C41" s="670">
        <v>2</v>
      </c>
      <c r="D41" s="663">
        <v>2740</v>
      </c>
      <c r="E41" s="542">
        <v>3840</v>
      </c>
      <c r="F41" s="643">
        <v>1550</v>
      </c>
      <c r="G41" s="629">
        <v>2190</v>
      </c>
      <c r="H41" s="543">
        <v>1200</v>
      </c>
      <c r="I41" s="663">
        <v>2450</v>
      </c>
      <c r="J41" s="536">
        <v>1320</v>
      </c>
      <c r="K41" s="655">
        <v>2480</v>
      </c>
      <c r="L41" s="534">
        <v>1350</v>
      </c>
      <c r="M41" s="611">
        <v>2520</v>
      </c>
      <c r="N41" s="536">
        <v>1510</v>
      </c>
      <c r="O41" s="103"/>
    </row>
    <row r="42" spans="1:19" ht="16.149999999999999" customHeight="1" x14ac:dyDescent="0.25">
      <c r="A42" s="705"/>
      <c r="B42" s="20"/>
      <c r="C42" s="671"/>
      <c r="D42" s="640">
        <v>3880</v>
      </c>
      <c r="E42" s="142">
        <v>5440</v>
      </c>
      <c r="F42" s="255">
        <v>2510</v>
      </c>
      <c r="G42" s="627">
        <v>3150</v>
      </c>
      <c r="H42" s="603">
        <v>2010</v>
      </c>
      <c r="I42" s="106">
        <v>3420</v>
      </c>
      <c r="J42" s="255">
        <v>2130</v>
      </c>
      <c r="K42" s="627">
        <v>3460</v>
      </c>
      <c r="L42" s="603">
        <v>2160</v>
      </c>
      <c r="M42" s="260">
        <v>3500</v>
      </c>
      <c r="N42" s="255">
        <v>2320</v>
      </c>
      <c r="O42" s="103"/>
    </row>
    <row r="43" spans="1:19" ht="13.9" customHeight="1" x14ac:dyDescent="0.25">
      <c r="A43" s="706"/>
      <c r="B43" s="18"/>
      <c r="C43" s="672"/>
      <c r="D43" s="687">
        <f>(D42-980+20)</f>
        <v>2920</v>
      </c>
      <c r="E43" s="398">
        <f>D43*140%</f>
        <v>4087.9999999999995</v>
      </c>
      <c r="F43" s="685">
        <f>F42-980+20</f>
        <v>1550</v>
      </c>
      <c r="G43" s="628">
        <f t="shared" ref="G43:N43" si="3">G42-830+20</f>
        <v>2340</v>
      </c>
      <c r="H43" s="529">
        <f t="shared" si="3"/>
        <v>1200</v>
      </c>
      <c r="I43" s="613">
        <f t="shared" si="3"/>
        <v>2610</v>
      </c>
      <c r="J43" s="610">
        <f t="shared" si="3"/>
        <v>1320</v>
      </c>
      <c r="K43" s="628">
        <f t="shared" si="3"/>
        <v>2650</v>
      </c>
      <c r="L43" s="529">
        <f t="shared" si="3"/>
        <v>1350</v>
      </c>
      <c r="M43" s="609">
        <f t="shared" si="3"/>
        <v>2690</v>
      </c>
      <c r="N43" s="610">
        <f t="shared" si="3"/>
        <v>1510</v>
      </c>
      <c r="O43" s="96">
        <v>140</v>
      </c>
    </row>
    <row r="44" spans="1:19" ht="13.9" customHeight="1" thickBot="1" x14ac:dyDescent="0.3">
      <c r="A44" s="707"/>
      <c r="B44" s="121"/>
      <c r="C44" s="673"/>
      <c r="D44" s="688">
        <v>3000</v>
      </c>
      <c r="E44" s="396">
        <v>4200</v>
      </c>
      <c r="F44" s="686">
        <v>1550</v>
      </c>
      <c r="G44" s="679">
        <v>2340</v>
      </c>
      <c r="H44" s="651">
        <v>1200</v>
      </c>
      <c r="I44" s="661">
        <v>2610</v>
      </c>
      <c r="J44" s="662">
        <v>1320</v>
      </c>
      <c r="K44" s="654">
        <v>2650</v>
      </c>
      <c r="L44" s="397">
        <v>1350</v>
      </c>
      <c r="M44" s="616">
        <v>2690</v>
      </c>
      <c r="N44" s="622">
        <v>1510</v>
      </c>
      <c r="O44" s="96"/>
    </row>
    <row r="45" spans="1:19" ht="64.150000000000006" customHeight="1" thickBot="1" x14ac:dyDescent="0.25">
      <c r="A45" s="531" t="s">
        <v>137</v>
      </c>
      <c r="B45" s="546" t="s">
        <v>172</v>
      </c>
      <c r="C45" s="674">
        <v>2</v>
      </c>
      <c r="D45" s="663">
        <v>3000</v>
      </c>
      <c r="E45" s="542">
        <v>4200</v>
      </c>
      <c r="F45" s="643">
        <v>1550</v>
      </c>
      <c r="G45" s="629">
        <v>2340</v>
      </c>
      <c r="H45" s="543">
        <v>1200</v>
      </c>
      <c r="I45" s="663">
        <v>2610</v>
      </c>
      <c r="J45" s="536">
        <v>1320</v>
      </c>
      <c r="K45" s="655">
        <v>2650</v>
      </c>
      <c r="L45" s="534">
        <v>1390</v>
      </c>
      <c r="M45" s="611">
        <v>2690</v>
      </c>
      <c r="N45" s="536">
        <v>1510</v>
      </c>
      <c r="O45" s="2020" t="s">
        <v>144</v>
      </c>
      <c r="P45" s="2020"/>
      <c r="Q45" s="45"/>
      <c r="R45" s="45"/>
      <c r="S45" s="45"/>
    </row>
    <row r="46" spans="1:19" ht="36" customHeight="1" x14ac:dyDescent="0.25">
      <c r="A46" s="1892" t="s">
        <v>80</v>
      </c>
      <c r="B46" s="1893"/>
      <c r="C46" s="1893"/>
      <c r="D46" s="1893"/>
      <c r="E46" s="1893"/>
      <c r="F46" s="1893"/>
      <c r="G46" s="1893"/>
      <c r="H46" s="1893"/>
      <c r="I46" s="1893"/>
      <c r="J46" s="1893"/>
      <c r="K46" s="1893"/>
      <c r="L46" s="1893"/>
      <c r="M46" s="1893"/>
      <c r="N46" s="1894"/>
      <c r="O46" s="13"/>
    </row>
    <row r="47" spans="1:19" ht="15.6" customHeight="1" x14ac:dyDescent="0.25">
      <c r="A47" s="179"/>
      <c r="B47" s="20"/>
      <c r="C47" s="539"/>
      <c r="D47" s="640">
        <v>4750</v>
      </c>
      <c r="E47" s="142">
        <v>6640</v>
      </c>
      <c r="F47" s="820">
        <v>2610</v>
      </c>
      <c r="G47" s="848">
        <v>3840</v>
      </c>
      <c r="H47" s="849">
        <v>2090</v>
      </c>
      <c r="I47" s="850">
        <v>4180</v>
      </c>
      <c r="J47" s="851">
        <v>2220</v>
      </c>
      <c r="K47" s="848">
        <v>4220</v>
      </c>
      <c r="L47" s="849">
        <v>2240</v>
      </c>
      <c r="M47" s="850">
        <v>4510</v>
      </c>
      <c r="N47" s="851">
        <v>2350</v>
      </c>
      <c r="O47" s="96"/>
    </row>
    <row r="48" spans="1:19" ht="14.45" customHeight="1" x14ac:dyDescent="0.25">
      <c r="A48" s="62"/>
      <c r="B48" s="18"/>
      <c r="C48" s="221"/>
      <c r="D48" s="188">
        <f>(D47-980+20)</f>
        <v>3790</v>
      </c>
      <c r="E48" s="391">
        <f>D48*140%</f>
        <v>5306</v>
      </c>
      <c r="F48" s="689">
        <f>D48*55%</f>
        <v>2084.5</v>
      </c>
      <c r="G48" s="529">
        <f>G47-830+20</f>
        <v>3030</v>
      </c>
      <c r="H48" s="529">
        <f>H47-830+20</f>
        <v>1280</v>
      </c>
      <c r="I48" s="529">
        <f t="shared" ref="I48:N48" si="4">I47-830+20</f>
        <v>3370</v>
      </c>
      <c r="J48" s="529">
        <f t="shared" si="4"/>
        <v>1410</v>
      </c>
      <c r="K48" s="529">
        <f t="shared" si="4"/>
        <v>3410</v>
      </c>
      <c r="L48" s="529">
        <f t="shared" si="4"/>
        <v>1430</v>
      </c>
      <c r="M48" s="529">
        <f t="shared" si="4"/>
        <v>3700</v>
      </c>
      <c r="N48" s="529">
        <f t="shared" si="4"/>
        <v>1540</v>
      </c>
      <c r="O48" s="96">
        <v>140</v>
      </c>
      <c r="P48">
        <v>55</v>
      </c>
    </row>
    <row r="49" spans="1:16" ht="12.6" customHeight="1" thickBot="1" x14ac:dyDescent="0.3">
      <c r="A49" s="708"/>
      <c r="B49" s="121"/>
      <c r="C49" s="675"/>
      <c r="D49" s="664">
        <v>3790</v>
      </c>
      <c r="E49" s="393">
        <v>5310</v>
      </c>
      <c r="F49" s="690">
        <v>2080</v>
      </c>
      <c r="G49" s="680">
        <v>3030</v>
      </c>
      <c r="H49" s="652">
        <v>1280</v>
      </c>
      <c r="I49" s="664">
        <v>3370</v>
      </c>
      <c r="J49" s="665">
        <v>1410</v>
      </c>
      <c r="K49" s="656">
        <v>3410</v>
      </c>
      <c r="L49" s="394">
        <v>1430</v>
      </c>
      <c r="M49" s="623">
        <v>3700</v>
      </c>
      <c r="N49" s="624">
        <v>1540</v>
      </c>
      <c r="O49" s="96"/>
    </row>
    <row r="50" spans="1:16" ht="67.5" customHeight="1" thickBot="1" x14ac:dyDescent="0.3">
      <c r="A50" s="547" t="s">
        <v>24</v>
      </c>
      <c r="B50" s="546" t="s">
        <v>173</v>
      </c>
      <c r="C50" s="541">
        <v>2</v>
      </c>
      <c r="D50" s="634">
        <v>3790</v>
      </c>
      <c r="E50" s="533">
        <v>5310</v>
      </c>
      <c r="F50" s="643">
        <v>2080</v>
      </c>
      <c r="G50" s="629">
        <v>3030</v>
      </c>
      <c r="H50" s="543">
        <v>1280</v>
      </c>
      <c r="I50" s="634">
        <v>3370</v>
      </c>
      <c r="J50" s="643">
        <v>1410</v>
      </c>
      <c r="K50" s="629">
        <v>3410</v>
      </c>
      <c r="L50" s="543">
        <v>1430</v>
      </c>
      <c r="M50" s="856">
        <v>3700</v>
      </c>
      <c r="N50" s="625">
        <v>1540</v>
      </c>
      <c r="O50" s="96"/>
    </row>
    <row r="51" spans="1:16" ht="14.45" customHeight="1" x14ac:dyDescent="0.25">
      <c r="A51" s="709"/>
      <c r="B51" s="548"/>
      <c r="C51" s="530"/>
      <c r="D51" s="640">
        <v>5120</v>
      </c>
      <c r="E51" s="142">
        <v>7170</v>
      </c>
      <c r="F51" s="820">
        <v>2820</v>
      </c>
      <c r="G51" s="757">
        <v>4150</v>
      </c>
      <c r="H51" s="824">
        <v>2250</v>
      </c>
      <c r="I51" s="728">
        <v>4510</v>
      </c>
      <c r="J51" s="820">
        <v>2400</v>
      </c>
      <c r="K51" s="757">
        <v>4560</v>
      </c>
      <c r="L51" s="824">
        <v>2420</v>
      </c>
      <c r="M51" s="728">
        <v>4870</v>
      </c>
      <c r="N51" s="820">
        <v>2540</v>
      </c>
      <c r="O51" s="96"/>
    </row>
    <row r="52" spans="1:16" ht="15" customHeight="1" x14ac:dyDescent="0.25">
      <c r="A52" s="710"/>
      <c r="B52" s="549"/>
      <c r="C52" s="676"/>
      <c r="D52" s="188">
        <f>(D51-980+20)</f>
        <v>4160</v>
      </c>
      <c r="E52" s="391">
        <f>D52*140%</f>
        <v>5824</v>
      </c>
      <c r="F52" s="689">
        <f>D52*55%</f>
        <v>2288</v>
      </c>
      <c r="G52" s="529">
        <f t="shared" ref="G52:N52" si="5">G51-830+20</f>
        <v>3340</v>
      </c>
      <c r="H52" s="529">
        <f t="shared" si="5"/>
        <v>1440</v>
      </c>
      <c r="I52" s="529">
        <f t="shared" si="5"/>
        <v>3700</v>
      </c>
      <c r="J52" s="529">
        <f t="shared" si="5"/>
        <v>1590</v>
      </c>
      <c r="K52" s="529">
        <f t="shared" si="5"/>
        <v>3750</v>
      </c>
      <c r="L52" s="529">
        <f t="shared" si="5"/>
        <v>1610</v>
      </c>
      <c r="M52" s="529">
        <f t="shared" si="5"/>
        <v>4060</v>
      </c>
      <c r="N52" s="529">
        <f t="shared" si="5"/>
        <v>1730</v>
      </c>
      <c r="O52" s="96">
        <v>140</v>
      </c>
      <c r="P52">
        <v>55</v>
      </c>
    </row>
    <row r="53" spans="1:16" ht="15" customHeight="1" thickBot="1" x14ac:dyDescent="0.3">
      <c r="A53" s="711"/>
      <c r="B53" s="550"/>
      <c r="C53" s="677"/>
      <c r="D53" s="664">
        <v>4160</v>
      </c>
      <c r="E53" s="393">
        <v>5820</v>
      </c>
      <c r="F53" s="690">
        <v>2290</v>
      </c>
      <c r="G53" s="680">
        <v>3340</v>
      </c>
      <c r="H53" s="652">
        <v>1440</v>
      </c>
      <c r="I53" s="664">
        <v>3700</v>
      </c>
      <c r="J53" s="665">
        <v>1590</v>
      </c>
      <c r="K53" s="656">
        <v>3750</v>
      </c>
      <c r="L53" s="394">
        <v>1610</v>
      </c>
      <c r="M53" s="771">
        <v>4060</v>
      </c>
      <c r="N53" s="624">
        <v>1730</v>
      </c>
      <c r="O53" s="96"/>
    </row>
    <row r="54" spans="1:16" ht="65.25" customHeight="1" thickBot="1" x14ac:dyDescent="0.3">
      <c r="A54" s="551" t="s">
        <v>14</v>
      </c>
      <c r="B54" s="546" t="s">
        <v>174</v>
      </c>
      <c r="C54" s="541">
        <v>2</v>
      </c>
      <c r="D54" s="634">
        <v>4160</v>
      </c>
      <c r="E54" s="533">
        <v>5820</v>
      </c>
      <c r="F54" s="643">
        <v>2290</v>
      </c>
      <c r="G54" s="629">
        <v>3340</v>
      </c>
      <c r="H54" s="543">
        <v>1440</v>
      </c>
      <c r="I54" s="634">
        <v>3700</v>
      </c>
      <c r="J54" s="643">
        <v>1590</v>
      </c>
      <c r="K54" s="629">
        <v>3750</v>
      </c>
      <c r="L54" s="543">
        <v>1610</v>
      </c>
      <c r="M54" s="856">
        <v>4060</v>
      </c>
      <c r="N54" s="625">
        <v>1730</v>
      </c>
      <c r="O54" s="96"/>
    </row>
    <row r="55" spans="1:16" ht="15" customHeight="1" x14ac:dyDescent="0.25">
      <c r="A55" s="712"/>
      <c r="B55" s="548"/>
      <c r="C55" s="530"/>
      <c r="D55" s="640">
        <v>5450</v>
      </c>
      <c r="E55" s="142">
        <v>7630</v>
      </c>
      <c r="F55" s="820">
        <v>3000</v>
      </c>
      <c r="G55" s="757">
        <v>4410</v>
      </c>
      <c r="H55" s="824">
        <v>2400</v>
      </c>
      <c r="I55" s="728">
        <v>4800</v>
      </c>
      <c r="J55" s="820">
        <v>2550</v>
      </c>
      <c r="K55" s="757">
        <v>4850</v>
      </c>
      <c r="L55" s="824">
        <v>2580</v>
      </c>
      <c r="M55" s="728">
        <v>5180</v>
      </c>
      <c r="N55" s="820">
        <v>2700</v>
      </c>
      <c r="O55" s="96"/>
    </row>
    <row r="56" spans="1:16" ht="13.15" customHeight="1" x14ac:dyDescent="0.25">
      <c r="A56" s="713"/>
      <c r="B56" s="549"/>
      <c r="C56" s="676"/>
      <c r="D56" s="691">
        <f>(D55-980+20)</f>
        <v>4490</v>
      </c>
      <c r="E56" s="395">
        <f>D56*140%</f>
        <v>6286</v>
      </c>
      <c r="F56" s="692">
        <f>D56*55%</f>
        <v>2469.5</v>
      </c>
      <c r="G56" s="529">
        <f t="shared" ref="G56:N56" si="6">G55-830+20</f>
        <v>3600</v>
      </c>
      <c r="H56" s="529">
        <f t="shared" si="6"/>
        <v>1590</v>
      </c>
      <c r="I56" s="529">
        <f t="shared" si="6"/>
        <v>3990</v>
      </c>
      <c r="J56" s="529">
        <f t="shared" si="6"/>
        <v>1740</v>
      </c>
      <c r="K56" s="529">
        <f t="shared" si="6"/>
        <v>4040</v>
      </c>
      <c r="L56" s="529">
        <f t="shared" si="6"/>
        <v>1770</v>
      </c>
      <c r="M56" s="529">
        <f t="shared" si="6"/>
        <v>4370</v>
      </c>
      <c r="N56" s="529">
        <f t="shared" si="6"/>
        <v>1890</v>
      </c>
      <c r="O56" s="96">
        <v>140</v>
      </c>
      <c r="P56">
        <v>55</v>
      </c>
    </row>
    <row r="57" spans="1:16" ht="13.15" customHeight="1" thickBot="1" x14ac:dyDescent="0.3">
      <c r="A57" s="714"/>
      <c r="B57" s="550"/>
      <c r="C57" s="677"/>
      <c r="D57" s="666">
        <v>4490</v>
      </c>
      <c r="E57" s="396">
        <v>6290</v>
      </c>
      <c r="F57" s="693">
        <v>2470</v>
      </c>
      <c r="G57" s="681">
        <v>3600</v>
      </c>
      <c r="H57" s="653">
        <v>1590</v>
      </c>
      <c r="I57" s="666">
        <v>3990</v>
      </c>
      <c r="J57" s="662">
        <v>1740</v>
      </c>
      <c r="K57" s="657">
        <v>4040</v>
      </c>
      <c r="L57" s="397">
        <v>1770</v>
      </c>
      <c r="M57" s="771">
        <v>4370</v>
      </c>
      <c r="N57" s="624">
        <v>1890</v>
      </c>
      <c r="O57" s="96"/>
    </row>
    <row r="58" spans="1:16" ht="66.75" customHeight="1" thickBot="1" x14ac:dyDescent="0.3">
      <c r="A58" s="552" t="s">
        <v>145</v>
      </c>
      <c r="B58" s="546" t="s">
        <v>175</v>
      </c>
      <c r="C58" s="678">
        <v>2</v>
      </c>
      <c r="D58" s="650">
        <v>4490</v>
      </c>
      <c r="E58" s="544">
        <v>6290</v>
      </c>
      <c r="F58" s="667">
        <v>2470</v>
      </c>
      <c r="G58" s="658">
        <v>3600</v>
      </c>
      <c r="H58" s="545">
        <v>1590</v>
      </c>
      <c r="I58" s="650">
        <v>3990</v>
      </c>
      <c r="J58" s="667">
        <v>1740</v>
      </c>
      <c r="K58" s="658">
        <v>4040</v>
      </c>
      <c r="L58" s="545">
        <v>1770</v>
      </c>
      <c r="M58" s="856">
        <v>4370</v>
      </c>
      <c r="N58" s="625">
        <v>1890</v>
      </c>
      <c r="O58" s="96"/>
    </row>
    <row r="59" spans="1:16" ht="11.45" customHeight="1" x14ac:dyDescent="0.25">
      <c r="A59" s="712"/>
      <c r="B59" s="548"/>
      <c r="C59" s="530"/>
      <c r="D59" s="640">
        <v>7500</v>
      </c>
      <c r="E59" s="142">
        <v>10500</v>
      </c>
      <c r="F59" s="820">
        <v>4130</v>
      </c>
      <c r="G59" s="757">
        <v>6080</v>
      </c>
      <c r="H59" s="824">
        <v>3300</v>
      </c>
      <c r="I59" s="728">
        <v>6600</v>
      </c>
      <c r="J59" s="820">
        <v>3510</v>
      </c>
      <c r="K59" s="757">
        <v>6680</v>
      </c>
      <c r="L59" s="824">
        <v>3550</v>
      </c>
      <c r="M59" s="728">
        <v>7130</v>
      </c>
      <c r="N59" s="820">
        <v>3710</v>
      </c>
      <c r="O59" s="96"/>
    </row>
    <row r="60" spans="1:16" ht="11.25" customHeight="1" x14ac:dyDescent="0.25">
      <c r="A60" s="713"/>
      <c r="B60" s="549"/>
      <c r="C60" s="676"/>
      <c r="D60" s="694">
        <f>(D59-980+20)</f>
        <v>6540</v>
      </c>
      <c r="E60" s="399">
        <f>D60*140%</f>
        <v>9156</v>
      </c>
      <c r="F60" s="695">
        <f>D60*55%</f>
        <v>3597.0000000000005</v>
      </c>
      <c r="G60" s="529">
        <f t="shared" ref="G60:N60" si="7">G59-830+20</f>
        <v>5270</v>
      </c>
      <c r="H60" s="529">
        <f t="shared" si="7"/>
        <v>2490</v>
      </c>
      <c r="I60" s="529">
        <f t="shared" si="7"/>
        <v>5790</v>
      </c>
      <c r="J60" s="529">
        <f t="shared" si="7"/>
        <v>2700</v>
      </c>
      <c r="K60" s="529">
        <f t="shared" si="7"/>
        <v>5870</v>
      </c>
      <c r="L60" s="529">
        <f t="shared" si="7"/>
        <v>2740</v>
      </c>
      <c r="M60" s="529">
        <f t="shared" si="7"/>
        <v>6320</v>
      </c>
      <c r="N60" s="529">
        <f t="shared" si="7"/>
        <v>2900</v>
      </c>
      <c r="O60" s="96">
        <v>140</v>
      </c>
      <c r="P60">
        <v>55</v>
      </c>
    </row>
    <row r="61" spans="1:16" ht="11.45" customHeight="1" thickBot="1" x14ac:dyDescent="0.3">
      <c r="A61" s="714"/>
      <c r="B61" s="550"/>
      <c r="C61" s="677"/>
      <c r="D61" s="666">
        <v>6540</v>
      </c>
      <c r="E61" s="396">
        <v>9160</v>
      </c>
      <c r="F61" s="693">
        <v>3600</v>
      </c>
      <c r="G61" s="681">
        <v>5270</v>
      </c>
      <c r="H61" s="653">
        <v>2490</v>
      </c>
      <c r="I61" s="666">
        <v>5790</v>
      </c>
      <c r="J61" s="662">
        <v>2700</v>
      </c>
      <c r="K61" s="657">
        <v>5870</v>
      </c>
      <c r="L61" s="397">
        <v>2740</v>
      </c>
      <c r="M61" s="771">
        <v>6320</v>
      </c>
      <c r="N61" s="624">
        <v>2900</v>
      </c>
      <c r="O61" s="96"/>
    </row>
    <row r="62" spans="1:16" ht="66" customHeight="1" thickBot="1" x14ac:dyDescent="0.3">
      <c r="A62" s="552" t="s">
        <v>146</v>
      </c>
      <c r="B62" s="546" t="s">
        <v>175</v>
      </c>
      <c r="C62" s="678">
        <v>2</v>
      </c>
      <c r="D62" s="650">
        <v>6540</v>
      </c>
      <c r="E62" s="544">
        <v>9160</v>
      </c>
      <c r="F62" s="667">
        <v>3600</v>
      </c>
      <c r="G62" s="658">
        <v>5270</v>
      </c>
      <c r="H62" s="545">
        <v>2490</v>
      </c>
      <c r="I62" s="650">
        <v>5790</v>
      </c>
      <c r="J62" s="667">
        <v>2700</v>
      </c>
      <c r="K62" s="658">
        <v>5870</v>
      </c>
      <c r="L62" s="545">
        <v>2740</v>
      </c>
      <c r="M62" s="857">
        <v>6320</v>
      </c>
      <c r="N62" s="626">
        <v>2900</v>
      </c>
      <c r="O62" s="51"/>
    </row>
    <row r="63" spans="1:16" ht="28.9" customHeight="1" x14ac:dyDescent="0.3">
      <c r="A63" s="219" t="s">
        <v>82</v>
      </c>
      <c r="B63" s="220"/>
      <c r="C63" s="220"/>
      <c r="D63" s="220"/>
      <c r="E63" s="220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6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0.45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1807"/>
      <c r="L65" s="1807"/>
      <c r="M65" s="27"/>
      <c r="N65" s="27"/>
      <c r="O65" s="27"/>
    </row>
    <row r="66" spans="1:15" ht="24.6" customHeight="1" x14ac:dyDescent="0.25">
      <c r="A66" s="16" t="s">
        <v>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26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24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20.45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27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1807"/>
      <c r="L70" s="1807"/>
      <c r="M70" s="27"/>
      <c r="N70" s="27"/>
      <c r="O70" s="27"/>
    </row>
    <row r="71" spans="1:15" ht="42" customHeight="1" x14ac:dyDescent="0.25">
      <c r="A71" s="1870" t="s">
        <v>55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79"/>
      <c r="N71" s="79"/>
      <c r="O71" s="79"/>
    </row>
    <row r="72" spans="1:15" ht="45" customHeight="1" x14ac:dyDescent="0.25">
      <c r="A72" s="1841" t="s">
        <v>147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1841"/>
      <c r="L72" s="1841"/>
      <c r="M72" s="39"/>
      <c r="N72" s="39"/>
      <c r="O72" s="39"/>
    </row>
    <row r="73" spans="1:15" ht="29.45" customHeight="1" x14ac:dyDescent="0.25">
      <c r="A73" s="1841" t="s">
        <v>50</v>
      </c>
      <c r="B73" s="1841"/>
      <c r="C73" s="1841"/>
      <c r="D73" s="1841"/>
      <c r="E73" s="1841"/>
      <c r="F73" s="1841"/>
      <c r="G73" s="1841"/>
      <c r="H73" s="1841"/>
      <c r="I73" s="1841"/>
      <c r="J73" s="1841"/>
      <c r="K73" s="1841"/>
      <c r="L73" s="1841"/>
      <c r="M73" s="39"/>
      <c r="N73" s="39"/>
      <c r="O73" s="39"/>
    </row>
    <row r="74" spans="1:15" ht="56.45" customHeight="1" x14ac:dyDescent="0.25">
      <c r="A74" s="1841" t="s">
        <v>148</v>
      </c>
      <c r="B74" s="1841"/>
      <c r="C74" s="1841"/>
      <c r="D74" s="1841"/>
      <c r="E74" s="1841"/>
      <c r="F74" s="1841"/>
      <c r="G74" s="1841"/>
      <c r="H74" s="1841"/>
      <c r="I74" s="1841"/>
      <c r="J74" s="1841"/>
      <c r="K74" s="1841"/>
      <c r="L74" s="1841"/>
      <c r="M74" s="39"/>
      <c r="N74" s="39"/>
      <c r="O74" s="39"/>
    </row>
    <row r="75" spans="1:15" ht="54.6" customHeight="1" thickBo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47.25" customHeight="1" thickBot="1" x14ac:dyDescent="0.25">
      <c r="A76" s="1781" t="s">
        <v>20</v>
      </c>
      <c r="B76" s="1783" t="s">
        <v>21</v>
      </c>
      <c r="C76" s="1783" t="s">
        <v>22</v>
      </c>
      <c r="D76" s="1793" t="s">
        <v>52</v>
      </c>
      <c r="E76" s="1790"/>
      <c r="F76" s="1842"/>
      <c r="G76" s="1793" t="s">
        <v>84</v>
      </c>
      <c r="H76" s="1842"/>
      <c r="I76" s="1793" t="s">
        <v>162</v>
      </c>
      <c r="J76" s="1842"/>
      <c r="K76" s="1793" t="s">
        <v>163</v>
      </c>
      <c r="L76" s="1792"/>
      <c r="M76" s="1793" t="s">
        <v>180</v>
      </c>
      <c r="N76" s="1792"/>
      <c r="O76" s="100"/>
    </row>
    <row r="77" spans="1:15" ht="57.6" customHeight="1" thickBot="1" x14ac:dyDescent="0.25">
      <c r="A77" s="1782"/>
      <c r="B77" s="1784"/>
      <c r="C77" s="1830"/>
      <c r="D77" s="22" t="s">
        <v>27</v>
      </c>
      <c r="E77" s="23" t="s">
        <v>26</v>
      </c>
      <c r="F77" s="24" t="s">
        <v>129</v>
      </c>
      <c r="G77" s="22" t="s">
        <v>23</v>
      </c>
      <c r="H77" s="24" t="s">
        <v>129</v>
      </c>
      <c r="I77" s="22" t="s">
        <v>23</v>
      </c>
      <c r="J77" s="24" t="s">
        <v>129</v>
      </c>
      <c r="K77" s="22" t="s">
        <v>23</v>
      </c>
      <c r="L77" s="24" t="s">
        <v>129</v>
      </c>
      <c r="M77" s="22" t="s">
        <v>23</v>
      </c>
      <c r="N77" s="24" t="s">
        <v>129</v>
      </c>
      <c r="O77" s="49"/>
    </row>
    <row r="78" spans="1:15" ht="33" customHeight="1" thickBot="1" x14ac:dyDescent="0.25">
      <c r="A78" s="1827" t="s">
        <v>92</v>
      </c>
      <c r="B78" s="1828"/>
      <c r="C78" s="1828"/>
      <c r="D78" s="1828"/>
      <c r="E78" s="1828"/>
      <c r="F78" s="1828"/>
      <c r="G78" s="1828"/>
      <c r="H78" s="1828"/>
      <c r="I78" s="1828"/>
      <c r="J78" s="1828"/>
      <c r="K78" s="1828"/>
      <c r="L78" s="1828"/>
      <c r="M78" s="1828"/>
      <c r="N78" s="1829"/>
      <c r="O78" s="88"/>
    </row>
    <row r="79" spans="1:15" ht="21" customHeight="1" thickBot="1" x14ac:dyDescent="0.25">
      <c r="A79" s="1800" t="s">
        <v>30</v>
      </c>
      <c r="B79" s="1801"/>
      <c r="C79" s="1801"/>
      <c r="D79" s="1801"/>
      <c r="E79" s="1801"/>
      <c r="F79" s="1801"/>
      <c r="G79" s="1801"/>
      <c r="H79" s="1801"/>
      <c r="I79" s="1801"/>
      <c r="J79" s="1801"/>
      <c r="K79" s="1801"/>
      <c r="L79" s="1801"/>
      <c r="M79" s="1801"/>
      <c r="N79" s="1802"/>
      <c r="O79" s="88"/>
    </row>
    <row r="80" spans="1:15" ht="12.75" customHeight="1" x14ac:dyDescent="0.25">
      <c r="A80" s="770"/>
      <c r="B80" s="19"/>
      <c r="C80" s="71"/>
      <c r="D80" s="659">
        <v>2880</v>
      </c>
      <c r="E80" s="725">
        <v>3880</v>
      </c>
      <c r="F80" s="660">
        <v>2410</v>
      </c>
      <c r="G80" s="700"/>
      <c r="H80" s="701"/>
      <c r="I80" s="702"/>
      <c r="J80" s="660"/>
      <c r="K80" s="700"/>
      <c r="L80" s="701"/>
      <c r="M80" s="702"/>
      <c r="N80" s="660"/>
      <c r="O80" s="53"/>
    </row>
    <row r="81" spans="1:41" ht="12.75" customHeight="1" thickBot="1" x14ac:dyDescent="0.3">
      <c r="A81" s="771"/>
      <c r="B81" s="549"/>
      <c r="C81" s="715">
        <v>7.4999999999999997E-2</v>
      </c>
      <c r="D81" s="726">
        <f>D80*107.5%</f>
        <v>3096</v>
      </c>
      <c r="E81" s="554">
        <f>D81*135%</f>
        <v>4179.6000000000004</v>
      </c>
      <c r="F81" s="727"/>
      <c r="G81" s="719">
        <f>D81*81%</f>
        <v>2507.7600000000002</v>
      </c>
      <c r="H81" s="749"/>
      <c r="I81" s="726">
        <f>D81*88%</f>
        <v>2724.48</v>
      </c>
      <c r="J81" s="727"/>
      <c r="K81" s="719">
        <f>D81*89%</f>
        <v>2755.44</v>
      </c>
      <c r="L81" s="749"/>
      <c r="M81" s="726">
        <f>D81*90%</f>
        <v>2786.4</v>
      </c>
      <c r="N81" s="727"/>
      <c r="O81" s="53"/>
    </row>
    <row r="82" spans="1:41" ht="15" customHeight="1" thickBot="1" x14ac:dyDescent="0.3">
      <c r="A82" s="771"/>
      <c r="B82" s="549"/>
      <c r="C82" s="574"/>
      <c r="D82" s="728">
        <v>3100</v>
      </c>
      <c r="E82" s="555">
        <v>4180</v>
      </c>
      <c r="F82" s="729">
        <v>2510</v>
      </c>
      <c r="G82" s="720">
        <v>2510</v>
      </c>
      <c r="H82" s="750">
        <v>2010</v>
      </c>
      <c r="I82" s="741">
        <v>2720</v>
      </c>
      <c r="J82" s="729">
        <v>2130</v>
      </c>
      <c r="K82" s="720">
        <v>2760</v>
      </c>
      <c r="L82" s="750">
        <v>2160</v>
      </c>
      <c r="M82" s="741">
        <v>2790</v>
      </c>
      <c r="N82" s="729">
        <v>2320</v>
      </c>
      <c r="O82" s="1901" t="s">
        <v>122</v>
      </c>
      <c r="P82" s="1901"/>
      <c r="Q82" s="1901"/>
      <c r="R82" s="1901"/>
      <c r="S82" s="1902"/>
      <c r="T82" s="1896" t="s">
        <v>123</v>
      </c>
      <c r="U82" s="1897"/>
      <c r="V82" s="1897"/>
      <c r="W82" s="1897"/>
      <c r="X82" s="484" t="s">
        <v>157</v>
      </c>
      <c r="Y82" s="1897" t="s">
        <v>153</v>
      </c>
      <c r="Z82" s="1897"/>
      <c r="AA82" s="1897"/>
      <c r="AB82" s="1898"/>
      <c r="AC82" s="435"/>
      <c r="AD82" s="1896" t="s">
        <v>150</v>
      </c>
      <c r="AE82" s="1897"/>
      <c r="AF82" s="1897"/>
      <c r="AG82" s="1898"/>
      <c r="AH82" s="1896" t="s">
        <v>151</v>
      </c>
      <c r="AI82" s="1897"/>
      <c r="AJ82" s="1897"/>
      <c r="AK82" s="1898"/>
      <c r="AL82" s="1896" t="s">
        <v>152</v>
      </c>
      <c r="AM82" s="1897"/>
      <c r="AN82" s="1897"/>
      <c r="AO82" s="1898"/>
    </row>
    <row r="83" spans="1:41" ht="71.45" customHeight="1" x14ac:dyDescent="0.25">
      <c r="A83" s="772" t="s">
        <v>46</v>
      </c>
      <c r="B83" s="557" t="s">
        <v>89</v>
      </c>
      <c r="C83" s="716">
        <v>2</v>
      </c>
      <c r="D83" s="730">
        <v>3100</v>
      </c>
      <c r="E83" s="558">
        <v>4180</v>
      </c>
      <c r="F83" s="731">
        <v>2510</v>
      </c>
      <c r="G83" s="721">
        <v>2510</v>
      </c>
      <c r="H83" s="751">
        <v>2010</v>
      </c>
      <c r="I83" s="740">
        <v>2720</v>
      </c>
      <c r="J83" s="731">
        <v>2130</v>
      </c>
      <c r="K83" s="721">
        <v>2760</v>
      </c>
      <c r="L83" s="751">
        <v>2160</v>
      </c>
      <c r="M83" s="740">
        <v>2790</v>
      </c>
      <c r="N83" s="731">
        <v>2320</v>
      </c>
      <c r="O83" s="228"/>
      <c r="P83" s="229" t="s">
        <v>99</v>
      </c>
      <c r="Q83" s="229" t="s">
        <v>100</v>
      </c>
      <c r="R83" s="230" t="s">
        <v>101</v>
      </c>
      <c r="S83" s="459" t="s">
        <v>102</v>
      </c>
      <c r="T83" s="415" t="s">
        <v>99</v>
      </c>
      <c r="U83" s="229" t="s">
        <v>100</v>
      </c>
      <c r="V83" s="230" t="s">
        <v>101</v>
      </c>
      <c r="W83" s="476" t="s">
        <v>117</v>
      </c>
      <c r="X83" s="485" t="s">
        <v>156</v>
      </c>
      <c r="Y83" s="480" t="s">
        <v>99</v>
      </c>
      <c r="Z83" s="425" t="s">
        <v>100</v>
      </c>
      <c r="AA83" s="426" t="s">
        <v>154</v>
      </c>
      <c r="AB83" s="427" t="s">
        <v>155</v>
      </c>
      <c r="AC83" s="1899" t="s">
        <v>159</v>
      </c>
      <c r="AD83" s="424" t="s">
        <v>99</v>
      </c>
      <c r="AE83" s="425" t="s">
        <v>100</v>
      </c>
      <c r="AF83" s="426" t="s">
        <v>154</v>
      </c>
      <c r="AG83" s="427" t="s">
        <v>155</v>
      </c>
      <c r="AH83" s="424" t="s">
        <v>99</v>
      </c>
      <c r="AI83" s="425" t="s">
        <v>100</v>
      </c>
      <c r="AJ83" s="426" t="s">
        <v>154</v>
      </c>
      <c r="AK83" s="427" t="s">
        <v>155</v>
      </c>
      <c r="AL83" s="424" t="s">
        <v>99</v>
      </c>
      <c r="AM83" s="425" t="s">
        <v>100</v>
      </c>
      <c r="AN83" s="426" t="s">
        <v>154</v>
      </c>
      <c r="AO83" s="427" t="s">
        <v>155</v>
      </c>
    </row>
    <row r="84" spans="1:41" ht="16.899999999999999" hidden="1" customHeight="1" thickBot="1" x14ac:dyDescent="0.3">
      <c r="A84" s="773"/>
      <c r="B84" s="559" t="s">
        <v>35</v>
      </c>
      <c r="C84" s="717"/>
      <c r="D84" s="732">
        <v>2670</v>
      </c>
      <c r="E84" s="560"/>
      <c r="F84" s="733"/>
      <c r="G84" s="561"/>
      <c r="H84" s="752"/>
      <c r="I84" s="732"/>
      <c r="J84" s="733"/>
      <c r="K84" s="561"/>
      <c r="L84" s="752"/>
      <c r="M84" s="732"/>
      <c r="N84" s="764"/>
      <c r="O84" s="363"/>
      <c r="P84" s="98"/>
      <c r="Q84" s="98"/>
      <c r="R84" s="98"/>
      <c r="S84" s="417"/>
      <c r="T84" s="416"/>
      <c r="U84" s="98"/>
      <c r="V84" s="98"/>
      <c r="W84" s="413"/>
      <c r="X84" s="486"/>
      <c r="Y84" s="414"/>
      <c r="Z84" s="98"/>
      <c r="AA84" s="98"/>
      <c r="AB84" s="417"/>
      <c r="AC84" s="1900"/>
      <c r="AD84" s="416"/>
      <c r="AE84" s="98"/>
      <c r="AF84" s="98"/>
      <c r="AG84" s="417"/>
      <c r="AH84" s="416"/>
      <c r="AI84" s="98"/>
      <c r="AJ84" s="98"/>
      <c r="AK84" s="417"/>
      <c r="AL84" s="416"/>
      <c r="AM84" s="98"/>
      <c r="AN84" s="98"/>
      <c r="AO84" s="417"/>
    </row>
    <row r="85" spans="1:41" ht="13.15" customHeight="1" x14ac:dyDescent="0.2">
      <c r="A85" s="774"/>
      <c r="B85" s="549"/>
      <c r="C85" s="574"/>
      <c r="D85" s="734"/>
      <c r="E85" s="562"/>
      <c r="F85" s="735"/>
      <c r="G85" s="563"/>
      <c r="H85" s="753"/>
      <c r="I85" s="734"/>
      <c r="J85" s="735"/>
      <c r="K85" s="563"/>
      <c r="L85" s="753"/>
      <c r="M85" s="734"/>
      <c r="N85" s="765"/>
      <c r="O85" s="526" t="s">
        <v>103</v>
      </c>
      <c r="P85" s="167">
        <v>880</v>
      </c>
      <c r="Q85" s="167">
        <v>980</v>
      </c>
      <c r="R85" s="167">
        <v>1210</v>
      </c>
      <c r="S85" s="423">
        <f>P85+Q85+R85</f>
        <v>3070</v>
      </c>
      <c r="T85" s="464">
        <v>880</v>
      </c>
      <c r="U85" s="167">
        <v>980</v>
      </c>
      <c r="V85" s="167">
        <v>550</v>
      </c>
      <c r="W85" s="477">
        <v>2410</v>
      </c>
      <c r="X85" s="487">
        <v>720</v>
      </c>
      <c r="Y85" s="481">
        <v>880</v>
      </c>
      <c r="Z85" s="433">
        <v>980</v>
      </c>
      <c r="AA85" s="433">
        <v>1210</v>
      </c>
      <c r="AB85" s="434">
        <f>Y85+Z85+AA85</f>
        <v>3070</v>
      </c>
      <c r="AC85" s="2015"/>
      <c r="AD85" s="422">
        <v>720</v>
      </c>
      <c r="AE85" s="242">
        <v>830</v>
      </c>
      <c r="AF85" s="233">
        <v>1060</v>
      </c>
      <c r="AG85" s="423">
        <f>AF85+AE85+AD85</f>
        <v>2610</v>
      </c>
      <c r="AH85" s="422">
        <v>720</v>
      </c>
      <c r="AI85" s="242">
        <v>830</v>
      </c>
      <c r="AJ85" s="233">
        <v>1220</v>
      </c>
      <c r="AK85" s="423">
        <f>AJ85+AI85+AH85</f>
        <v>2770</v>
      </c>
      <c r="AL85" s="422">
        <v>720</v>
      </c>
      <c r="AM85" s="242">
        <v>830</v>
      </c>
      <c r="AN85" s="233">
        <v>1220</v>
      </c>
      <c r="AO85" s="423">
        <f>AN85+AM85+AL85</f>
        <v>2770</v>
      </c>
    </row>
    <row r="86" spans="1:41" ht="12" customHeight="1" x14ac:dyDescent="0.2">
      <c r="A86" s="774"/>
      <c r="B86" s="549"/>
      <c r="C86" s="574"/>
      <c r="D86" s="736">
        <v>3070</v>
      </c>
      <c r="E86" s="564">
        <v>4140</v>
      </c>
      <c r="F86" s="737">
        <v>2410</v>
      </c>
      <c r="G86" s="565"/>
      <c r="H86" s="754"/>
      <c r="I86" s="736"/>
      <c r="J86" s="737"/>
      <c r="K86" s="565"/>
      <c r="L86" s="754"/>
      <c r="M86" s="736"/>
      <c r="N86" s="766"/>
      <c r="O86" s="527">
        <v>1.075</v>
      </c>
      <c r="P86" s="237">
        <v>968</v>
      </c>
      <c r="Q86" s="237">
        <v>980</v>
      </c>
      <c r="R86" s="237">
        <f>S86-P86-Q86</f>
        <v>1352.25</v>
      </c>
      <c r="S86" s="460">
        <f>S85*107.5%</f>
        <v>3300.25</v>
      </c>
      <c r="T86" s="465">
        <v>968</v>
      </c>
      <c r="U86" s="237">
        <v>980</v>
      </c>
      <c r="V86" s="238">
        <f>R86*40%</f>
        <v>540.9</v>
      </c>
      <c r="W86" s="478">
        <f>T86+U86+V86</f>
        <v>2488.9</v>
      </c>
      <c r="X86" s="488">
        <f>570+100</f>
        <v>670</v>
      </c>
      <c r="Y86" s="458">
        <f>603+186</f>
        <v>789</v>
      </c>
      <c r="Z86" s="237">
        <v>980</v>
      </c>
      <c r="AA86" s="237">
        <v>1340</v>
      </c>
      <c r="AB86" s="460">
        <f>AA86+Z86+Y86</f>
        <v>3109</v>
      </c>
      <c r="AC86" s="467"/>
      <c r="AD86" s="465">
        <f>570+133</f>
        <v>703</v>
      </c>
      <c r="AE86" s="237">
        <v>830</v>
      </c>
      <c r="AF86" s="237">
        <v>1150</v>
      </c>
      <c r="AG86" s="460">
        <f>AF86+AE86+AD86</f>
        <v>2683</v>
      </c>
      <c r="AH86" s="465">
        <f>603+159</f>
        <v>762</v>
      </c>
      <c r="AI86" s="237">
        <v>830</v>
      </c>
      <c r="AJ86" s="237">
        <v>1320</v>
      </c>
      <c r="AK86" s="460">
        <f>AJ86+AI86+AH86</f>
        <v>2912</v>
      </c>
      <c r="AL86" s="465">
        <f>603+186</f>
        <v>789</v>
      </c>
      <c r="AM86" s="237">
        <v>830</v>
      </c>
      <c r="AN86" s="237">
        <v>1320</v>
      </c>
      <c r="AO86" s="460">
        <f>AN86+AM86+AL86</f>
        <v>2939</v>
      </c>
    </row>
    <row r="87" spans="1:41" ht="15" customHeight="1" x14ac:dyDescent="0.25">
      <c r="A87" s="774"/>
      <c r="B87" s="549"/>
      <c r="C87" s="715"/>
      <c r="D87" s="738">
        <f>D86*107.5%</f>
        <v>3300.25</v>
      </c>
      <c r="E87" s="566">
        <f>D87*135%</f>
        <v>4455.3375000000005</v>
      </c>
      <c r="F87" s="739"/>
      <c r="G87" s="719">
        <f>D87*81.2%</f>
        <v>2679.8030000000003</v>
      </c>
      <c r="H87" s="749"/>
      <c r="I87" s="726">
        <f>D87*88.2%</f>
        <v>2910.8204999999998</v>
      </c>
      <c r="J87" s="727"/>
      <c r="K87" s="719">
        <f>D87*89.1%</f>
        <v>2940.5227499999996</v>
      </c>
      <c r="L87" s="762"/>
      <c r="M87" s="726">
        <f>D87*94.2%</f>
        <v>3108.8355000000001</v>
      </c>
      <c r="N87" s="767"/>
      <c r="O87" s="526" t="s">
        <v>104</v>
      </c>
      <c r="P87" s="516">
        <v>980</v>
      </c>
      <c r="Q87" s="516">
        <v>980</v>
      </c>
      <c r="R87" s="516">
        <v>1340</v>
      </c>
      <c r="S87" s="517">
        <f>P87+Q87+R87</f>
        <v>3300</v>
      </c>
      <c r="T87" s="518">
        <v>980</v>
      </c>
      <c r="U87" s="519">
        <v>980</v>
      </c>
      <c r="V87" s="519">
        <v>550</v>
      </c>
      <c r="W87" s="520">
        <v>2510</v>
      </c>
      <c r="X87" s="489">
        <v>670</v>
      </c>
      <c r="Y87" s="509">
        <v>790</v>
      </c>
      <c r="Z87" s="510">
        <v>980</v>
      </c>
      <c r="AA87" s="510">
        <v>1340</v>
      </c>
      <c r="AB87" s="511">
        <f>Y87+Z87+AA87</f>
        <v>3110</v>
      </c>
      <c r="AC87" s="512"/>
      <c r="AD87" s="513">
        <v>700</v>
      </c>
      <c r="AE87" s="514">
        <v>830</v>
      </c>
      <c r="AF87" s="514">
        <v>1150</v>
      </c>
      <c r="AG87" s="515">
        <f>AF87+AE87+AD87</f>
        <v>2680</v>
      </c>
      <c r="AH87" s="513">
        <v>760</v>
      </c>
      <c r="AI87" s="514">
        <v>830</v>
      </c>
      <c r="AJ87" s="514">
        <v>1320</v>
      </c>
      <c r="AK87" s="515">
        <f>AJ87+AI87+AH87</f>
        <v>2910</v>
      </c>
      <c r="AL87" s="513">
        <v>790</v>
      </c>
      <c r="AM87" s="514">
        <v>830</v>
      </c>
      <c r="AN87" s="514">
        <v>1320</v>
      </c>
      <c r="AO87" s="515">
        <f>AN87+AM87+AL87</f>
        <v>2940</v>
      </c>
    </row>
    <row r="88" spans="1:41" ht="39" customHeight="1" thickBot="1" x14ac:dyDescent="0.3">
      <c r="A88" s="774"/>
      <c r="B88" s="549"/>
      <c r="C88" s="574"/>
      <c r="D88" s="736">
        <v>3300</v>
      </c>
      <c r="E88" s="564">
        <v>4450</v>
      </c>
      <c r="F88" s="737">
        <v>2510</v>
      </c>
      <c r="G88" s="565">
        <v>2680</v>
      </c>
      <c r="H88" s="754">
        <v>2010</v>
      </c>
      <c r="I88" s="736">
        <v>2910</v>
      </c>
      <c r="J88" s="737">
        <v>2130</v>
      </c>
      <c r="K88" s="565">
        <v>2940</v>
      </c>
      <c r="L88" s="754">
        <v>2160</v>
      </c>
      <c r="M88" s="768">
        <v>3110</v>
      </c>
      <c r="N88" s="769">
        <v>2320</v>
      </c>
      <c r="O88" s="528" t="s">
        <v>105</v>
      </c>
      <c r="P88" s="461">
        <f t="shared" ref="P88:W88" si="8">P87/P85</f>
        <v>1.1136363636363635</v>
      </c>
      <c r="Q88" s="461">
        <f t="shared" si="8"/>
        <v>1</v>
      </c>
      <c r="R88" s="461">
        <f t="shared" si="8"/>
        <v>1.1074380165289257</v>
      </c>
      <c r="S88" s="462">
        <f t="shared" si="8"/>
        <v>1.0749185667752443</v>
      </c>
      <c r="T88" s="466">
        <f t="shared" si="8"/>
        <v>1.1136363636363635</v>
      </c>
      <c r="U88" s="461">
        <f t="shared" si="8"/>
        <v>1</v>
      </c>
      <c r="V88" s="461">
        <f t="shared" si="8"/>
        <v>1</v>
      </c>
      <c r="W88" s="479">
        <f t="shared" si="8"/>
        <v>1.04149377593361</v>
      </c>
      <c r="X88" s="475" t="s">
        <v>177</v>
      </c>
      <c r="Y88" s="509">
        <v>790</v>
      </c>
      <c r="Z88" s="510">
        <v>980</v>
      </c>
      <c r="AA88" s="510"/>
      <c r="AB88" s="511">
        <f>Y88+Z88+AA88</f>
        <v>1770</v>
      </c>
      <c r="AC88" s="475" t="s">
        <v>177</v>
      </c>
      <c r="AD88" s="430">
        <v>700</v>
      </c>
      <c r="AE88" s="431">
        <v>830</v>
      </c>
      <c r="AF88" s="431"/>
      <c r="AG88" s="432">
        <f>AF88+AE88+AD88</f>
        <v>1530</v>
      </c>
      <c r="AH88" s="430">
        <v>760</v>
      </c>
      <c r="AI88" s="431">
        <v>830</v>
      </c>
      <c r="AJ88" s="431"/>
      <c r="AK88" s="432">
        <f>AJ88+AI88+AH88</f>
        <v>1590</v>
      </c>
      <c r="AL88" s="430">
        <v>790</v>
      </c>
      <c r="AM88" s="431">
        <v>830</v>
      </c>
      <c r="AN88" s="431"/>
      <c r="AO88" s="432">
        <f>AN88+AM88+AL88</f>
        <v>1620</v>
      </c>
    </row>
    <row r="89" spans="1:41" ht="63" customHeight="1" thickBot="1" x14ac:dyDescent="0.3">
      <c r="A89" s="772" t="s">
        <v>44</v>
      </c>
      <c r="B89" s="557" t="s">
        <v>88</v>
      </c>
      <c r="C89" s="716">
        <v>2</v>
      </c>
      <c r="D89" s="740">
        <v>3300</v>
      </c>
      <c r="E89" s="346">
        <v>4450</v>
      </c>
      <c r="F89" s="731">
        <v>2510</v>
      </c>
      <c r="G89" s="721">
        <v>2680</v>
      </c>
      <c r="H89" s="751">
        <v>2010</v>
      </c>
      <c r="I89" s="740">
        <v>2910</v>
      </c>
      <c r="J89" s="731">
        <v>2130</v>
      </c>
      <c r="K89" s="721">
        <v>2940</v>
      </c>
      <c r="L89" s="751">
        <v>2160</v>
      </c>
      <c r="M89" s="740">
        <v>3110</v>
      </c>
      <c r="N89" s="731">
        <v>2320</v>
      </c>
      <c r="O89" s="51"/>
      <c r="P89" s="5"/>
      <c r="Q89" s="96"/>
      <c r="R89" s="96"/>
      <c r="S89" s="2016" t="s">
        <v>111</v>
      </c>
      <c r="T89" s="437" t="s">
        <v>109</v>
      </c>
      <c r="U89" s="438">
        <v>1860</v>
      </c>
      <c r="V89" s="439">
        <v>550</v>
      </c>
      <c r="W89" s="468">
        <v>2410</v>
      </c>
      <c r="X89" s="491"/>
      <c r="Y89" s="118"/>
      <c r="Z89" s="169"/>
      <c r="AA89" s="169"/>
      <c r="AB89" s="418"/>
      <c r="AC89" s="463" t="s">
        <v>158</v>
      </c>
      <c r="AD89" s="428"/>
      <c r="AE89" s="429"/>
      <c r="AF89" s="429"/>
      <c r="AG89" s="455">
        <f>AG87/3300%</f>
        <v>81.212121212121218</v>
      </c>
      <c r="AH89" s="456"/>
      <c r="AI89" s="457"/>
      <c r="AJ89" s="457"/>
      <c r="AK89" s="455">
        <f>AK87/3300%</f>
        <v>88.181818181818187</v>
      </c>
      <c r="AL89" s="456"/>
      <c r="AM89" s="457"/>
      <c r="AN89" s="457"/>
      <c r="AO89" s="455">
        <f>AO87/3300%</f>
        <v>89.090909090909093</v>
      </c>
    </row>
    <row r="90" spans="1:41" ht="15" customHeight="1" x14ac:dyDescent="0.25">
      <c r="A90" s="775"/>
      <c r="B90" s="549"/>
      <c r="C90" s="574"/>
      <c r="D90" s="741">
        <v>3300</v>
      </c>
      <c r="E90" s="296"/>
      <c r="F90" s="297"/>
      <c r="G90" s="722"/>
      <c r="H90" s="755"/>
      <c r="I90" s="295"/>
      <c r="J90" s="297"/>
      <c r="K90" s="722"/>
      <c r="L90" s="755"/>
      <c r="M90" s="295"/>
      <c r="N90" s="297"/>
      <c r="O90" s="51"/>
      <c r="P90" s="5"/>
      <c r="Q90" s="96"/>
      <c r="R90" s="96"/>
      <c r="S90" s="2016"/>
      <c r="T90" s="169"/>
      <c r="U90" s="233"/>
      <c r="V90" s="234"/>
      <c r="W90" s="469"/>
      <c r="X90" s="491"/>
      <c r="Y90" s="118"/>
      <c r="Z90" s="169"/>
      <c r="AA90" s="169"/>
      <c r="AB90" s="418"/>
      <c r="AC90" s="471" t="s">
        <v>161</v>
      </c>
      <c r="AD90" s="472"/>
      <c r="AE90" s="473"/>
      <c r="AF90" s="473"/>
      <c r="AG90" s="474">
        <v>19</v>
      </c>
      <c r="AH90" s="472"/>
      <c r="AI90" s="473"/>
      <c r="AJ90" s="473"/>
      <c r="AK90" s="474">
        <v>12</v>
      </c>
      <c r="AL90" s="472"/>
      <c r="AM90" s="473"/>
      <c r="AN90" s="473"/>
      <c r="AO90" s="474">
        <v>11</v>
      </c>
    </row>
    <row r="91" spans="1:41" ht="12" customHeight="1" x14ac:dyDescent="0.25">
      <c r="A91" s="775"/>
      <c r="B91" s="549"/>
      <c r="C91" s="574"/>
      <c r="D91" s="741">
        <f>D90*85%</f>
        <v>2805</v>
      </c>
      <c r="E91" s="296"/>
      <c r="F91" s="297"/>
      <c r="G91" s="722"/>
      <c r="H91" s="755"/>
      <c r="I91" s="295"/>
      <c r="J91" s="297"/>
      <c r="K91" s="722"/>
      <c r="L91" s="755"/>
      <c r="M91" s="295"/>
      <c r="N91" s="297"/>
      <c r="O91" s="51"/>
      <c r="P91" s="5"/>
      <c r="Q91" s="96"/>
      <c r="R91" s="96"/>
      <c r="S91" s="2016"/>
      <c r="T91" s="169"/>
      <c r="U91" s="233"/>
      <c r="V91" s="234"/>
      <c r="W91" s="469"/>
      <c r="X91" s="491"/>
      <c r="Y91" s="118"/>
      <c r="Z91" s="169"/>
      <c r="AA91" s="169"/>
      <c r="AB91" s="418"/>
      <c r="AC91" s="420"/>
      <c r="AD91" s="419"/>
      <c r="AE91" s="171"/>
      <c r="AF91" s="171"/>
      <c r="AG91" s="420"/>
      <c r="AH91" s="419"/>
      <c r="AI91" s="171"/>
      <c r="AJ91" s="171"/>
      <c r="AK91" s="420"/>
      <c r="AL91" s="419"/>
      <c r="AM91" s="171"/>
      <c r="AN91" s="171"/>
      <c r="AO91" s="420"/>
    </row>
    <row r="92" spans="1:41" ht="110.25" customHeight="1" thickBot="1" x14ac:dyDescent="0.3">
      <c r="A92" s="776" t="s">
        <v>119</v>
      </c>
      <c r="B92" s="557" t="s">
        <v>88</v>
      </c>
      <c r="C92" s="716">
        <v>2</v>
      </c>
      <c r="D92" s="742">
        <v>2805</v>
      </c>
      <c r="E92" s="346"/>
      <c r="F92" s="731"/>
      <c r="G92" s="723"/>
      <c r="H92" s="756"/>
      <c r="I92" s="759"/>
      <c r="J92" s="760"/>
      <c r="K92" s="723"/>
      <c r="L92" s="756"/>
      <c r="M92" s="759"/>
      <c r="N92" s="760"/>
      <c r="O92" s="51"/>
      <c r="P92" s="5"/>
      <c r="Q92" s="96"/>
      <c r="R92" s="96"/>
      <c r="S92" s="2016"/>
      <c r="T92" s="440"/>
      <c r="U92" s="441"/>
      <c r="V92" s="442"/>
      <c r="W92" s="470"/>
      <c r="X92" s="491"/>
      <c r="Y92" s="482"/>
      <c r="Z92" s="440"/>
      <c r="AA92" s="440"/>
      <c r="AB92" s="446"/>
      <c r="AC92" s="443"/>
      <c r="AD92" s="444"/>
      <c r="AE92" s="445"/>
      <c r="AF92" s="445"/>
      <c r="AG92" s="443"/>
      <c r="AH92" s="444"/>
      <c r="AI92" s="445"/>
      <c r="AJ92" s="445"/>
      <c r="AK92" s="443"/>
      <c r="AL92" s="444"/>
      <c r="AM92" s="445"/>
      <c r="AN92" s="445"/>
      <c r="AO92" s="443"/>
    </row>
    <row r="93" spans="1:41" ht="15" customHeight="1" thickBot="1" x14ac:dyDescent="0.3">
      <c r="A93" s="775"/>
      <c r="B93" s="549"/>
      <c r="C93" s="574"/>
      <c r="D93" s="736">
        <v>3070</v>
      </c>
      <c r="E93" s="564"/>
      <c r="F93" s="737">
        <v>2410</v>
      </c>
      <c r="G93" s="565"/>
      <c r="H93" s="754"/>
      <c r="I93" s="736"/>
      <c r="J93" s="737"/>
      <c r="K93" s="565"/>
      <c r="L93" s="754"/>
      <c r="M93" s="736"/>
      <c r="N93" s="737"/>
      <c r="O93" s="51"/>
      <c r="P93" s="5"/>
      <c r="Q93" s="96"/>
      <c r="R93" s="96"/>
      <c r="S93" s="2017"/>
      <c r="T93" s="421" t="s">
        <v>110</v>
      </c>
      <c r="U93" s="438"/>
      <c r="V93" s="439"/>
      <c r="W93" s="468"/>
      <c r="X93" s="491"/>
      <c r="Y93" s="483"/>
      <c r="Z93" s="437"/>
      <c r="AA93" s="437"/>
      <c r="AB93" s="451"/>
      <c r="AC93" s="1899" t="s">
        <v>160</v>
      </c>
      <c r="AD93" s="447"/>
      <c r="AE93" s="448"/>
      <c r="AF93" s="449"/>
      <c r="AG93" s="450">
        <v>0.8</v>
      </c>
      <c r="AH93" s="447"/>
      <c r="AI93" s="448"/>
      <c r="AJ93" s="449"/>
      <c r="AK93" s="450">
        <v>0.85</v>
      </c>
      <c r="AL93" s="447"/>
      <c r="AM93" s="448"/>
      <c r="AN93" s="449"/>
      <c r="AO93" s="450">
        <v>0.86</v>
      </c>
    </row>
    <row r="94" spans="1:41" ht="13.5" customHeight="1" thickBot="1" x14ac:dyDescent="0.3">
      <c r="A94" s="775"/>
      <c r="B94" s="549"/>
      <c r="C94" s="574"/>
      <c r="D94" s="736">
        <v>3300</v>
      </c>
      <c r="E94" s="564"/>
      <c r="F94" s="737"/>
      <c r="G94" s="719">
        <f>D94*81%</f>
        <v>2673</v>
      </c>
      <c r="H94" s="749"/>
      <c r="I94" s="726">
        <f>D94*88%</f>
        <v>2904</v>
      </c>
      <c r="J94" s="727"/>
      <c r="K94" s="719">
        <f>D94*89%</f>
        <v>2937</v>
      </c>
      <c r="L94" s="749"/>
      <c r="M94" s="726">
        <f>D94*90%</f>
        <v>2970</v>
      </c>
      <c r="N94" s="727"/>
      <c r="O94" s="51"/>
      <c r="S94" s="2017"/>
      <c r="T94" s="499">
        <v>980</v>
      </c>
      <c r="U94" s="500">
        <v>980</v>
      </c>
      <c r="V94" s="500">
        <f>(3300-T94-U94)*40%</f>
        <v>536</v>
      </c>
      <c r="W94" s="501">
        <f>T94+U94+V94</f>
        <v>2496</v>
      </c>
      <c r="X94" s="502"/>
      <c r="Y94" s="503">
        <v>790</v>
      </c>
      <c r="Z94" s="504">
        <v>980</v>
      </c>
      <c r="AA94" s="504">
        <v>550</v>
      </c>
      <c r="AB94" s="505">
        <f>AA94+Z94+Y94</f>
        <v>2320</v>
      </c>
      <c r="AC94" s="1900"/>
      <c r="AD94" s="506">
        <v>700</v>
      </c>
      <c r="AE94" s="507">
        <v>830</v>
      </c>
      <c r="AF94" s="507">
        <f>AG94-AE94-AD94</f>
        <v>478</v>
      </c>
      <c r="AG94" s="508">
        <f>2510*80%</f>
        <v>2008</v>
      </c>
      <c r="AH94" s="506">
        <v>760</v>
      </c>
      <c r="AI94" s="507">
        <v>830</v>
      </c>
      <c r="AJ94" s="507">
        <f>AK94-AI94-AH94</f>
        <v>543.5</v>
      </c>
      <c r="AK94" s="508">
        <f>2510*85%</f>
        <v>2133.5</v>
      </c>
      <c r="AL94" s="506">
        <v>790</v>
      </c>
      <c r="AM94" s="507">
        <v>830</v>
      </c>
      <c r="AN94" s="507">
        <f>AO94-AM94-AL94</f>
        <v>538.59999999999991</v>
      </c>
      <c r="AO94" s="508">
        <f>2510*86%</f>
        <v>2158.6</v>
      </c>
    </row>
    <row r="95" spans="1:41" ht="12.75" customHeight="1" thickBot="1" x14ac:dyDescent="0.3">
      <c r="A95" s="775"/>
      <c r="B95" s="549"/>
      <c r="C95" s="574"/>
      <c r="D95" s="736">
        <v>6600</v>
      </c>
      <c r="E95" s="564"/>
      <c r="F95" s="737">
        <v>2510</v>
      </c>
      <c r="G95" s="565">
        <v>2680</v>
      </c>
      <c r="H95" s="754">
        <v>2010</v>
      </c>
      <c r="I95" s="736">
        <v>2910</v>
      </c>
      <c r="J95" s="737">
        <v>2130</v>
      </c>
      <c r="K95" s="565">
        <v>2940</v>
      </c>
      <c r="L95" s="754">
        <v>2160</v>
      </c>
      <c r="M95" s="768">
        <v>3110</v>
      </c>
      <c r="N95" s="769">
        <v>2320</v>
      </c>
      <c r="O95" s="51"/>
      <c r="S95" s="2018"/>
      <c r="T95" s="492">
        <v>980</v>
      </c>
      <c r="U95" s="493">
        <v>980</v>
      </c>
      <c r="V95" s="494">
        <v>550</v>
      </c>
      <c r="W95" s="495">
        <v>2510</v>
      </c>
      <c r="X95" s="496">
        <v>670</v>
      </c>
      <c r="Y95" s="497">
        <v>790</v>
      </c>
      <c r="Z95" s="493">
        <v>980</v>
      </c>
      <c r="AA95" s="493">
        <v>550</v>
      </c>
      <c r="AB95" s="498">
        <f>Y95+Z95+AA95</f>
        <v>2320</v>
      </c>
      <c r="AC95" s="2019"/>
      <c r="AD95" s="452">
        <v>700</v>
      </c>
      <c r="AE95" s="453">
        <v>830</v>
      </c>
      <c r="AF95" s="453">
        <f>AG95-AE95-AD95</f>
        <v>480</v>
      </c>
      <c r="AG95" s="454">
        <v>2010</v>
      </c>
      <c r="AH95" s="452">
        <v>760</v>
      </c>
      <c r="AI95" s="453">
        <v>830</v>
      </c>
      <c r="AJ95" s="453">
        <v>540</v>
      </c>
      <c r="AK95" s="454">
        <v>2130</v>
      </c>
      <c r="AL95" s="452">
        <v>790</v>
      </c>
      <c r="AM95" s="453">
        <v>830</v>
      </c>
      <c r="AN95" s="453">
        <v>540</v>
      </c>
      <c r="AO95" s="454">
        <v>2160</v>
      </c>
    </row>
    <row r="96" spans="1:41" ht="69" customHeight="1" x14ac:dyDescent="0.25">
      <c r="A96" s="776" t="s">
        <v>41</v>
      </c>
      <c r="B96" s="557" t="s">
        <v>88</v>
      </c>
      <c r="C96" s="716">
        <v>2</v>
      </c>
      <c r="D96" s="740">
        <v>6600</v>
      </c>
      <c r="E96" s="346"/>
      <c r="F96" s="731">
        <v>2510</v>
      </c>
      <c r="G96" s="721">
        <v>2680</v>
      </c>
      <c r="H96" s="751">
        <v>2010</v>
      </c>
      <c r="I96" s="740">
        <v>2910</v>
      </c>
      <c r="J96" s="731">
        <v>2130</v>
      </c>
      <c r="K96" s="721">
        <v>2940</v>
      </c>
      <c r="L96" s="751">
        <v>2160</v>
      </c>
      <c r="M96" s="740">
        <v>3110</v>
      </c>
      <c r="N96" s="731">
        <v>2320</v>
      </c>
      <c r="O96" s="51"/>
      <c r="W96" s="243"/>
      <c r="X96" s="436"/>
      <c r="Y96" s="436"/>
      <c r="Z96" s="436"/>
      <c r="AA96" s="436"/>
      <c r="AB96" s="436"/>
    </row>
    <row r="97" spans="1:28" ht="12.75" customHeight="1" x14ac:dyDescent="0.25">
      <c r="A97" s="775"/>
      <c r="B97" s="549"/>
      <c r="C97" s="574"/>
      <c r="D97" s="582"/>
      <c r="E97" s="555">
        <v>3330</v>
      </c>
      <c r="F97" s="729">
        <v>2410</v>
      </c>
      <c r="G97" s="719"/>
      <c r="H97" s="749"/>
      <c r="I97" s="726"/>
      <c r="J97" s="727"/>
      <c r="K97" s="719"/>
      <c r="L97" s="750"/>
      <c r="M97" s="741"/>
      <c r="N97" s="729"/>
      <c r="O97" s="51"/>
      <c r="X97" s="5"/>
      <c r="Y97" s="5"/>
      <c r="Z97" s="5"/>
      <c r="AA97" s="5"/>
      <c r="AB97" s="5"/>
    </row>
    <row r="98" spans="1:28" ht="12.75" customHeight="1" x14ac:dyDescent="0.25">
      <c r="A98" s="775"/>
      <c r="B98" s="549"/>
      <c r="C98" s="715"/>
      <c r="D98" s="582"/>
      <c r="E98" s="555">
        <f>E97*107.5%</f>
        <v>3579.75</v>
      </c>
      <c r="F98" s="729">
        <v>2510</v>
      </c>
      <c r="G98" s="720"/>
      <c r="H98" s="750">
        <v>2010</v>
      </c>
      <c r="I98" s="741"/>
      <c r="J98" s="729">
        <v>2130</v>
      </c>
      <c r="K98" s="720"/>
      <c r="L98" s="750">
        <v>2160</v>
      </c>
      <c r="M98" s="741"/>
      <c r="N98" s="729">
        <v>2320</v>
      </c>
      <c r="O98" s="51"/>
      <c r="X98" s="5"/>
      <c r="Y98" s="5"/>
      <c r="Z98" s="5"/>
      <c r="AA98" s="5"/>
      <c r="AB98" s="5"/>
    </row>
    <row r="99" spans="1:28" ht="54.6" customHeight="1" x14ac:dyDescent="0.25">
      <c r="A99" s="772" t="s">
        <v>31</v>
      </c>
      <c r="B99" s="557" t="s">
        <v>90</v>
      </c>
      <c r="C99" s="716">
        <v>1</v>
      </c>
      <c r="D99" s="743"/>
      <c r="E99" s="568">
        <v>3580</v>
      </c>
      <c r="F99" s="744">
        <v>2510</v>
      </c>
      <c r="G99" s="721"/>
      <c r="H99" s="751">
        <v>2010</v>
      </c>
      <c r="I99" s="740"/>
      <c r="J99" s="731">
        <v>2130</v>
      </c>
      <c r="K99" s="721"/>
      <c r="L99" s="751">
        <v>2160</v>
      </c>
      <c r="M99" s="740"/>
      <c r="N99" s="731">
        <v>2320</v>
      </c>
      <c r="O99" s="51"/>
      <c r="X99" s="5"/>
      <c r="Y99" s="5"/>
      <c r="Z99" s="5"/>
      <c r="AA99" s="5"/>
      <c r="AB99" s="5"/>
    </row>
    <row r="100" spans="1:28" ht="14.45" customHeight="1" x14ac:dyDescent="0.25">
      <c r="A100" s="581"/>
      <c r="B100" s="549"/>
      <c r="C100" s="574"/>
      <c r="D100" s="582"/>
      <c r="E100" s="555">
        <v>3560</v>
      </c>
      <c r="F100" s="729">
        <v>2410</v>
      </c>
      <c r="G100" s="720"/>
      <c r="H100" s="750"/>
      <c r="I100" s="728"/>
      <c r="J100" s="729"/>
      <c r="K100" s="757"/>
      <c r="L100" s="750"/>
      <c r="M100" s="741"/>
      <c r="N100" s="729"/>
      <c r="O100" s="51"/>
      <c r="X100" s="5"/>
      <c r="Y100" s="5"/>
      <c r="Z100" s="5"/>
      <c r="AA100" s="5"/>
      <c r="AB100" s="5"/>
    </row>
    <row r="101" spans="1:28" ht="12.6" customHeight="1" x14ac:dyDescent="0.25">
      <c r="A101" s="581"/>
      <c r="B101" s="549"/>
      <c r="C101" s="715"/>
      <c r="D101" s="582"/>
      <c r="E101" s="555">
        <f>E100*107.5%</f>
        <v>3827</v>
      </c>
      <c r="F101" s="729">
        <v>2510</v>
      </c>
      <c r="G101" s="719"/>
      <c r="H101" s="749"/>
      <c r="I101" s="726"/>
      <c r="J101" s="727"/>
      <c r="K101" s="719"/>
      <c r="L101" s="750"/>
      <c r="M101" s="741"/>
      <c r="N101" s="729"/>
      <c r="O101" s="51"/>
      <c r="X101" s="5"/>
      <c r="Y101" s="5"/>
      <c r="Z101" s="5"/>
      <c r="AA101" s="5"/>
      <c r="AB101" s="5"/>
    </row>
    <row r="102" spans="1:28" ht="11.45" customHeight="1" x14ac:dyDescent="0.25">
      <c r="A102" s="581"/>
      <c r="B102" s="549"/>
      <c r="C102" s="574"/>
      <c r="D102" s="582"/>
      <c r="E102" s="555">
        <v>3830</v>
      </c>
      <c r="F102" s="729">
        <v>2510</v>
      </c>
      <c r="G102" s="720"/>
      <c r="H102" s="750">
        <v>2010</v>
      </c>
      <c r="I102" s="741"/>
      <c r="J102" s="729">
        <v>2130</v>
      </c>
      <c r="K102" s="720"/>
      <c r="L102" s="750">
        <v>2160</v>
      </c>
      <c r="M102" s="741"/>
      <c r="N102" s="729">
        <v>2320</v>
      </c>
      <c r="O102" s="51"/>
      <c r="X102" s="5"/>
      <c r="Y102" s="5"/>
      <c r="Z102" s="5"/>
      <c r="AA102" s="5"/>
      <c r="AB102" s="5"/>
    </row>
    <row r="103" spans="1:28" ht="47.25" customHeight="1" x14ac:dyDescent="0.25">
      <c r="A103" s="772" t="s">
        <v>29</v>
      </c>
      <c r="B103" s="557" t="s">
        <v>68</v>
      </c>
      <c r="C103" s="716">
        <v>1</v>
      </c>
      <c r="D103" s="730"/>
      <c r="E103" s="568">
        <v>3830</v>
      </c>
      <c r="F103" s="744">
        <v>2510</v>
      </c>
      <c r="G103" s="721"/>
      <c r="H103" s="751">
        <v>2010</v>
      </c>
      <c r="I103" s="740"/>
      <c r="J103" s="731">
        <v>2130</v>
      </c>
      <c r="K103" s="721"/>
      <c r="L103" s="751">
        <v>2160</v>
      </c>
      <c r="M103" s="740"/>
      <c r="N103" s="731">
        <v>2320</v>
      </c>
      <c r="O103" s="51"/>
      <c r="X103" s="5"/>
      <c r="Y103" s="5"/>
      <c r="Z103" s="5"/>
      <c r="AA103" s="5"/>
      <c r="AB103" s="5"/>
    </row>
    <row r="104" spans="1:28" ht="13.5" customHeight="1" x14ac:dyDescent="0.25">
      <c r="A104" s="581"/>
      <c r="B104" s="549"/>
      <c r="C104" s="718"/>
      <c r="D104" s="728"/>
      <c r="E104" s="555">
        <v>3850</v>
      </c>
      <c r="F104" s="729"/>
      <c r="G104" s="719"/>
      <c r="H104" s="749"/>
      <c r="I104" s="726"/>
      <c r="J104" s="727"/>
      <c r="K104" s="719"/>
      <c r="L104" s="750"/>
      <c r="M104" s="741"/>
      <c r="N104" s="729"/>
      <c r="O104" s="51"/>
      <c r="X104" s="5"/>
      <c r="Y104" s="5"/>
      <c r="Z104" s="5"/>
      <c r="AA104" s="5"/>
      <c r="AB104" s="5"/>
    </row>
    <row r="105" spans="1:28" ht="13.15" customHeight="1" x14ac:dyDescent="0.25">
      <c r="A105" s="581"/>
      <c r="B105" s="549"/>
      <c r="C105" s="715"/>
      <c r="D105" s="728"/>
      <c r="E105" s="555">
        <f>E104*107.5%</f>
        <v>4138.75</v>
      </c>
      <c r="F105" s="729">
        <v>2510</v>
      </c>
      <c r="G105" s="720"/>
      <c r="H105" s="750">
        <v>2010</v>
      </c>
      <c r="I105" s="741"/>
      <c r="J105" s="729">
        <v>2130</v>
      </c>
      <c r="K105" s="720"/>
      <c r="L105" s="750">
        <v>2160</v>
      </c>
      <c r="M105" s="741"/>
      <c r="N105" s="729">
        <v>2320</v>
      </c>
      <c r="O105" s="51"/>
      <c r="X105" s="5"/>
      <c r="Y105" s="5"/>
      <c r="Z105" s="5"/>
      <c r="AA105" s="5"/>
      <c r="AB105" s="5"/>
    </row>
    <row r="106" spans="1:28" ht="93" customHeight="1" x14ac:dyDescent="0.25">
      <c r="A106" s="776" t="s">
        <v>165</v>
      </c>
      <c r="B106" s="557" t="s">
        <v>134</v>
      </c>
      <c r="C106" s="716">
        <v>1</v>
      </c>
      <c r="D106" s="730"/>
      <c r="E106" s="568">
        <v>4140</v>
      </c>
      <c r="F106" s="744">
        <v>2510</v>
      </c>
      <c r="G106" s="721"/>
      <c r="H106" s="751">
        <v>2010</v>
      </c>
      <c r="I106" s="740"/>
      <c r="J106" s="731">
        <v>2130</v>
      </c>
      <c r="K106" s="721"/>
      <c r="L106" s="751">
        <v>2160</v>
      </c>
      <c r="M106" s="740"/>
      <c r="N106" s="731">
        <v>2320</v>
      </c>
      <c r="O106" s="51"/>
      <c r="X106" s="5"/>
      <c r="Y106" s="5"/>
      <c r="Z106" s="5"/>
      <c r="AA106" s="5"/>
      <c r="AB106" s="5"/>
    </row>
    <row r="107" spans="1:28" ht="10.9" customHeight="1" x14ac:dyDescent="0.25">
      <c r="A107" s="775"/>
      <c r="B107" s="549"/>
      <c r="C107" s="574"/>
      <c r="D107" s="582"/>
      <c r="E107" s="555">
        <v>2670</v>
      </c>
      <c r="F107" s="745"/>
      <c r="G107" s="724"/>
      <c r="H107" s="676"/>
      <c r="I107" s="582"/>
      <c r="J107" s="745"/>
      <c r="K107" s="758"/>
      <c r="L107" s="763"/>
      <c r="M107" s="582"/>
      <c r="N107" s="575"/>
      <c r="O107" s="51"/>
      <c r="X107" s="5"/>
      <c r="Y107" s="5"/>
      <c r="Z107" s="5"/>
      <c r="AA107" s="5"/>
      <c r="AB107" s="5"/>
    </row>
    <row r="108" spans="1:28" ht="12" customHeight="1" x14ac:dyDescent="0.25">
      <c r="A108" s="775"/>
      <c r="B108" s="549"/>
      <c r="C108" s="574"/>
      <c r="D108" s="582"/>
      <c r="E108" s="555">
        <v>3300</v>
      </c>
      <c r="F108" s="621"/>
      <c r="G108" s="633"/>
      <c r="H108" s="606"/>
      <c r="I108" s="620"/>
      <c r="J108" s="621"/>
      <c r="K108" s="633"/>
      <c r="L108" s="606"/>
      <c r="M108" s="620"/>
      <c r="N108" s="621"/>
      <c r="O108" s="51"/>
      <c r="X108" s="5"/>
      <c r="Y108" s="5"/>
      <c r="Z108" s="5"/>
      <c r="AA108" s="5"/>
      <c r="AB108" s="5"/>
    </row>
    <row r="109" spans="1:28" ht="93" customHeight="1" thickBot="1" x14ac:dyDescent="0.3">
      <c r="A109" s="779" t="s">
        <v>58</v>
      </c>
      <c r="B109" s="780" t="s">
        <v>61</v>
      </c>
      <c r="C109" s="781">
        <v>1</v>
      </c>
      <c r="D109" s="746"/>
      <c r="E109" s="747">
        <v>3300</v>
      </c>
      <c r="F109" s="748"/>
      <c r="G109" s="782"/>
      <c r="H109" s="783"/>
      <c r="I109" s="761"/>
      <c r="J109" s="748"/>
      <c r="K109" s="782"/>
      <c r="L109" s="783"/>
      <c r="M109" s="761"/>
      <c r="N109" s="748"/>
      <c r="O109" s="51"/>
      <c r="X109" s="5"/>
      <c r="Y109" s="5"/>
      <c r="Z109" s="5"/>
      <c r="AA109" s="5"/>
      <c r="AB109" s="5"/>
    </row>
    <row r="110" spans="1:28" ht="24" customHeight="1" thickBot="1" x14ac:dyDescent="0.3">
      <c r="A110" s="1878" t="s">
        <v>54</v>
      </c>
      <c r="B110" s="1879"/>
      <c r="C110" s="1879"/>
      <c r="D110" s="1879"/>
      <c r="E110" s="1879"/>
      <c r="F110" s="1879"/>
      <c r="G110" s="1879"/>
      <c r="H110" s="1879"/>
      <c r="I110" s="1879"/>
      <c r="J110" s="1879"/>
      <c r="K110" s="1879"/>
      <c r="L110" s="1879"/>
      <c r="M110" s="777"/>
      <c r="N110" s="778"/>
      <c r="O110" s="101"/>
      <c r="X110" s="5"/>
      <c r="Y110" s="5"/>
      <c r="Z110" s="5"/>
      <c r="AA110" s="5"/>
      <c r="AB110" s="5"/>
    </row>
    <row r="111" spans="1:28" ht="12" customHeight="1" x14ac:dyDescent="0.25">
      <c r="A111" s="804"/>
      <c r="B111" s="805"/>
      <c r="C111" s="806"/>
      <c r="D111" s="789">
        <v>3460</v>
      </c>
      <c r="E111" s="790">
        <v>4850</v>
      </c>
      <c r="F111" s="791">
        <v>2510</v>
      </c>
      <c r="G111" s="807"/>
      <c r="H111" s="808"/>
      <c r="I111" s="800"/>
      <c r="J111" s="791"/>
      <c r="K111" s="807"/>
      <c r="L111" s="808"/>
      <c r="M111" s="802"/>
      <c r="N111" s="791"/>
      <c r="O111" s="101"/>
      <c r="X111" s="5"/>
      <c r="Y111" s="5"/>
      <c r="Z111" s="5"/>
      <c r="AA111" s="5"/>
      <c r="AB111" s="5"/>
    </row>
    <row r="112" spans="1:28" ht="11.45" customHeight="1" x14ac:dyDescent="0.25">
      <c r="A112" s="809"/>
      <c r="B112" s="569"/>
      <c r="C112" s="784">
        <v>7.0000000000000007E-2</v>
      </c>
      <c r="D112" s="792">
        <f>D111*107%</f>
        <v>3702.2000000000003</v>
      </c>
      <c r="E112" s="571">
        <f>D112*140%</f>
        <v>5183.08</v>
      </c>
      <c r="F112" s="737"/>
      <c r="G112" s="719">
        <f>D112*81%</f>
        <v>2998.7820000000006</v>
      </c>
      <c r="H112" s="749"/>
      <c r="I112" s="726">
        <f>D112*88%</f>
        <v>3257.9360000000001</v>
      </c>
      <c r="J112" s="727"/>
      <c r="K112" s="719">
        <f>D112*89%</f>
        <v>3294.9580000000001</v>
      </c>
      <c r="L112" s="754"/>
      <c r="M112" s="726">
        <f>D112*90%</f>
        <v>3331.9800000000005</v>
      </c>
      <c r="N112" s="737"/>
      <c r="O112" s="101"/>
      <c r="X112" s="5"/>
      <c r="Y112" s="5"/>
      <c r="Z112" s="5"/>
      <c r="AA112" s="5"/>
      <c r="AB112" s="5"/>
    </row>
    <row r="113" spans="1:28" ht="13.15" customHeight="1" x14ac:dyDescent="0.25">
      <c r="A113" s="809"/>
      <c r="B113" s="569"/>
      <c r="C113" s="785"/>
      <c r="D113" s="793">
        <v>3700</v>
      </c>
      <c r="E113" s="572">
        <v>5180</v>
      </c>
      <c r="F113" s="729">
        <v>2510</v>
      </c>
      <c r="G113" s="720">
        <v>3000</v>
      </c>
      <c r="H113" s="750">
        <v>2010</v>
      </c>
      <c r="I113" s="728">
        <v>3260</v>
      </c>
      <c r="J113" s="729">
        <v>2130</v>
      </c>
      <c r="K113" s="720">
        <v>3290</v>
      </c>
      <c r="L113" s="750">
        <v>2160</v>
      </c>
      <c r="M113" s="741">
        <v>3330</v>
      </c>
      <c r="N113" s="729">
        <v>2320</v>
      </c>
      <c r="O113" s="101"/>
      <c r="X113" s="5"/>
      <c r="Y113" s="5"/>
      <c r="Z113" s="5"/>
      <c r="AA113" s="5"/>
      <c r="AB113" s="5"/>
    </row>
    <row r="114" spans="1:28" ht="55.15" customHeight="1" x14ac:dyDescent="0.25">
      <c r="A114" s="772" t="s">
        <v>51</v>
      </c>
      <c r="B114" s="557" t="s">
        <v>166</v>
      </c>
      <c r="C114" s="786">
        <v>2</v>
      </c>
      <c r="D114" s="772">
        <v>3700</v>
      </c>
      <c r="E114" s="556">
        <v>5180</v>
      </c>
      <c r="F114" s="731">
        <v>2510</v>
      </c>
      <c r="G114" s="721">
        <v>3000</v>
      </c>
      <c r="H114" s="751">
        <v>2010</v>
      </c>
      <c r="I114" s="740">
        <v>3260</v>
      </c>
      <c r="J114" s="731">
        <v>2130</v>
      </c>
      <c r="K114" s="721">
        <v>3290</v>
      </c>
      <c r="L114" s="751">
        <v>2160</v>
      </c>
      <c r="M114" s="740">
        <v>3330</v>
      </c>
      <c r="N114" s="731">
        <v>2320</v>
      </c>
      <c r="O114" s="51"/>
      <c r="X114" s="5"/>
      <c r="Y114" s="5"/>
      <c r="Z114" s="5"/>
      <c r="AA114" s="5"/>
      <c r="AB114" s="5"/>
    </row>
    <row r="115" spans="1:28" ht="12.6" customHeight="1" x14ac:dyDescent="0.25">
      <c r="A115" s="581"/>
      <c r="B115" s="549"/>
      <c r="C115" s="787"/>
      <c r="D115" s="794">
        <v>3630</v>
      </c>
      <c r="E115" s="570">
        <v>5090</v>
      </c>
      <c r="F115" s="795">
        <v>2510</v>
      </c>
      <c r="G115" s="788"/>
      <c r="H115" s="799"/>
      <c r="I115" s="796"/>
      <c r="J115" s="795"/>
      <c r="K115" s="788"/>
      <c r="L115" s="799"/>
      <c r="M115" s="803"/>
      <c r="N115" s="795"/>
      <c r="O115" s="51"/>
      <c r="X115" s="5"/>
      <c r="Y115" s="5"/>
      <c r="Z115" s="5"/>
      <c r="AA115" s="5"/>
      <c r="AB115" s="5"/>
    </row>
    <row r="116" spans="1:28" ht="12.6" customHeight="1" x14ac:dyDescent="0.25">
      <c r="A116" s="581"/>
      <c r="B116" s="549"/>
      <c r="C116" s="784">
        <v>7.0000000000000007E-2</v>
      </c>
      <c r="D116" s="796">
        <f>D115*107%</f>
        <v>3884.1000000000004</v>
      </c>
      <c r="E116" s="554">
        <f>D116*140%</f>
        <v>5437.74</v>
      </c>
      <c r="F116" s="797"/>
      <c r="G116" s="719">
        <f>D116*81%</f>
        <v>3146.1210000000005</v>
      </c>
      <c r="H116" s="749"/>
      <c r="I116" s="726">
        <f>D116*88%</f>
        <v>3418.0080000000003</v>
      </c>
      <c r="J116" s="727"/>
      <c r="K116" s="719">
        <f>D116*89%</f>
        <v>3456.8490000000002</v>
      </c>
      <c r="L116" s="801"/>
      <c r="M116" s="726">
        <f>D116*90%</f>
        <v>3495.6900000000005</v>
      </c>
      <c r="N116" s="797"/>
      <c r="O116" s="51"/>
      <c r="X116" s="5"/>
      <c r="Y116" s="5"/>
      <c r="Z116" s="5"/>
      <c r="AA116" s="5"/>
      <c r="AB116" s="5"/>
    </row>
    <row r="117" spans="1:28" ht="15.75" customHeight="1" x14ac:dyDescent="0.25">
      <c r="A117" s="581"/>
      <c r="B117" s="549"/>
      <c r="C117" s="787"/>
      <c r="D117" s="728">
        <v>3880</v>
      </c>
      <c r="E117" s="555">
        <v>5440</v>
      </c>
      <c r="F117" s="729">
        <v>2510</v>
      </c>
      <c r="G117" s="720">
        <v>3150</v>
      </c>
      <c r="H117" s="750">
        <v>2010</v>
      </c>
      <c r="I117" s="726">
        <v>3420</v>
      </c>
      <c r="J117" s="729">
        <v>2130</v>
      </c>
      <c r="K117" s="720">
        <v>3460</v>
      </c>
      <c r="L117" s="750">
        <v>2160</v>
      </c>
      <c r="M117" s="741">
        <v>3500</v>
      </c>
      <c r="N117" s="729">
        <v>2320</v>
      </c>
      <c r="O117" s="51"/>
      <c r="X117" s="5"/>
      <c r="Y117" s="5"/>
      <c r="Z117" s="5"/>
      <c r="AA117" s="5"/>
      <c r="AB117" s="5"/>
    </row>
    <row r="118" spans="1:28" ht="66.75" customHeight="1" thickBot="1" x14ac:dyDescent="0.25">
      <c r="A118" s="810" t="s">
        <v>136</v>
      </c>
      <c r="B118" s="811" t="s">
        <v>167</v>
      </c>
      <c r="C118" s="812">
        <v>2</v>
      </c>
      <c r="D118" s="798">
        <v>3880</v>
      </c>
      <c r="E118" s="747">
        <v>5440</v>
      </c>
      <c r="F118" s="748">
        <v>2510</v>
      </c>
      <c r="G118" s="782">
        <v>3150</v>
      </c>
      <c r="H118" s="783">
        <v>2010</v>
      </c>
      <c r="I118" s="761">
        <v>3420</v>
      </c>
      <c r="J118" s="748">
        <v>2130</v>
      </c>
      <c r="K118" s="782">
        <v>3460</v>
      </c>
      <c r="L118" s="783">
        <v>2160</v>
      </c>
      <c r="M118" s="761">
        <v>3500</v>
      </c>
      <c r="N118" s="748">
        <v>2320</v>
      </c>
      <c r="O118" s="2014" t="s">
        <v>143</v>
      </c>
      <c r="P118" s="2014"/>
      <c r="Q118" s="48"/>
      <c r="R118" s="48"/>
      <c r="S118" s="48"/>
      <c r="X118" s="5"/>
      <c r="Y118" s="5"/>
      <c r="Z118" s="5"/>
      <c r="AA118" s="5"/>
      <c r="AB118" s="5"/>
    </row>
    <row r="119" spans="1:28" ht="28.15" customHeight="1" thickBot="1" x14ac:dyDescent="0.3">
      <c r="A119" s="1819" t="s">
        <v>95</v>
      </c>
      <c r="B119" s="1820"/>
      <c r="C119" s="1820"/>
      <c r="D119" s="1820"/>
      <c r="E119" s="1820"/>
      <c r="F119" s="1820"/>
      <c r="G119" s="1820"/>
      <c r="H119" s="1820"/>
      <c r="I119" s="1820"/>
      <c r="J119" s="1820"/>
      <c r="K119" s="1820"/>
      <c r="L119" s="1820"/>
      <c r="M119" s="1820"/>
      <c r="N119" s="1821"/>
      <c r="O119" s="101"/>
      <c r="X119" s="5"/>
      <c r="Y119" s="5"/>
      <c r="Z119" s="5"/>
      <c r="AA119" s="5"/>
      <c r="AB119" s="5"/>
    </row>
    <row r="120" spans="1:28" ht="22.9" hidden="1" customHeight="1" thickBot="1" x14ac:dyDescent="0.25">
      <c r="A120" s="813"/>
      <c r="B120" s="813"/>
      <c r="C120" s="813"/>
      <c r="D120" s="814">
        <v>3200</v>
      </c>
      <c r="E120" s="814"/>
      <c r="F120" s="814"/>
      <c r="G120" s="814"/>
      <c r="H120" s="814"/>
      <c r="I120" s="814"/>
      <c r="J120" s="814"/>
      <c r="K120" s="814">
        <v>3520</v>
      </c>
      <c r="L120" s="815"/>
      <c r="M120" s="815"/>
      <c r="N120" s="815"/>
      <c r="O120" s="104"/>
      <c r="X120" s="5"/>
      <c r="Y120" s="5"/>
      <c r="Z120" s="5"/>
      <c r="AA120" s="5"/>
      <c r="AB120" s="5"/>
    </row>
    <row r="121" spans="1:28" ht="12.6" customHeight="1" x14ac:dyDescent="0.25">
      <c r="A121" s="816"/>
      <c r="B121" s="817"/>
      <c r="C121" s="832">
        <v>1</v>
      </c>
      <c r="D121" s="800">
        <v>4520</v>
      </c>
      <c r="E121" s="818">
        <v>6320</v>
      </c>
      <c r="F121" s="819">
        <v>2480</v>
      </c>
      <c r="G121" s="844">
        <v>0.81</v>
      </c>
      <c r="H121" s="845">
        <v>0.8</v>
      </c>
      <c r="I121" s="846">
        <v>0.88</v>
      </c>
      <c r="J121" s="847">
        <v>0.85</v>
      </c>
      <c r="K121" s="844">
        <v>0.89</v>
      </c>
      <c r="L121" s="845">
        <v>0.86</v>
      </c>
      <c r="M121" s="846">
        <v>0.95</v>
      </c>
      <c r="N121" s="847">
        <v>0.9</v>
      </c>
      <c r="O121" s="412" t="s">
        <v>149</v>
      </c>
      <c r="X121" s="5"/>
      <c r="Y121" s="5"/>
      <c r="Z121" s="5"/>
      <c r="AA121" s="5"/>
      <c r="AB121" s="5"/>
    </row>
    <row r="122" spans="1:28" ht="12.6" customHeight="1" x14ac:dyDescent="0.25">
      <c r="A122" s="326"/>
      <c r="B122" s="549"/>
      <c r="C122" s="833">
        <v>0.05</v>
      </c>
      <c r="D122" s="796">
        <f>D121*105%</f>
        <v>4746</v>
      </c>
      <c r="E122" s="554">
        <f>D122*140%</f>
        <v>6644.4</v>
      </c>
      <c r="F122" s="727">
        <f>D122*55%</f>
        <v>2610.3000000000002</v>
      </c>
      <c r="G122" s="843">
        <f>D122*G121/100</f>
        <v>38.442599999999999</v>
      </c>
      <c r="H122" s="749">
        <f>F122*H121</f>
        <v>2088.2400000000002</v>
      </c>
      <c r="I122" s="843">
        <f>D122*I121/100</f>
        <v>41.764800000000008</v>
      </c>
      <c r="J122" s="727">
        <f>F122*J121</f>
        <v>2218.7550000000001</v>
      </c>
      <c r="K122" s="843">
        <f>D122*K121/100</f>
        <v>42.239400000000003</v>
      </c>
      <c r="L122" s="749">
        <f>F122*L121</f>
        <v>2244.8580000000002</v>
      </c>
      <c r="M122" s="827">
        <f>D122*M121/100</f>
        <v>45.086999999999996</v>
      </c>
      <c r="N122" s="727">
        <f>F122*N121</f>
        <v>2349.2700000000004</v>
      </c>
      <c r="O122" s="105"/>
      <c r="X122" s="5"/>
      <c r="Y122" s="5"/>
      <c r="Z122" s="5"/>
      <c r="AA122" s="5"/>
      <c r="AB122" s="5"/>
    </row>
    <row r="123" spans="1:28" ht="12" customHeight="1" x14ac:dyDescent="0.25">
      <c r="A123" s="326"/>
      <c r="B123" s="549"/>
      <c r="C123" s="834">
        <v>2</v>
      </c>
      <c r="D123" s="728">
        <v>4750</v>
      </c>
      <c r="E123" s="555">
        <v>6640</v>
      </c>
      <c r="F123" s="820">
        <v>2610</v>
      </c>
      <c r="G123" s="848">
        <v>3840</v>
      </c>
      <c r="H123" s="849">
        <v>2090</v>
      </c>
      <c r="I123" s="850">
        <v>4180</v>
      </c>
      <c r="J123" s="851">
        <v>2220</v>
      </c>
      <c r="K123" s="848">
        <v>4220</v>
      </c>
      <c r="L123" s="849">
        <v>2240</v>
      </c>
      <c r="M123" s="850">
        <v>4510</v>
      </c>
      <c r="N123" s="851">
        <v>2350</v>
      </c>
      <c r="O123" s="105"/>
      <c r="X123" s="5"/>
      <c r="Y123" s="5"/>
      <c r="Z123" s="5"/>
      <c r="AA123" s="5"/>
      <c r="AB123" s="5"/>
    </row>
    <row r="124" spans="1:28" ht="55.9" customHeight="1" thickBot="1" x14ac:dyDescent="0.3">
      <c r="A124" s="772" t="s">
        <v>15</v>
      </c>
      <c r="B124" s="557" t="s">
        <v>168</v>
      </c>
      <c r="C124" s="835">
        <v>2</v>
      </c>
      <c r="D124" s="730">
        <v>4750</v>
      </c>
      <c r="E124" s="558">
        <v>6640</v>
      </c>
      <c r="F124" s="840">
        <v>2610</v>
      </c>
      <c r="G124" s="838">
        <v>3840</v>
      </c>
      <c r="H124" s="828">
        <v>2090</v>
      </c>
      <c r="I124" s="730">
        <v>4180</v>
      </c>
      <c r="J124" s="821">
        <v>2220</v>
      </c>
      <c r="K124" s="830">
        <v>4220</v>
      </c>
      <c r="L124" s="825">
        <v>2240</v>
      </c>
      <c r="M124" s="730">
        <v>4510</v>
      </c>
      <c r="N124" s="821">
        <v>2350</v>
      </c>
      <c r="O124" s="145">
        <v>1.4</v>
      </c>
      <c r="P124" s="97">
        <v>0.55000000000000004</v>
      </c>
      <c r="X124" s="5"/>
      <c r="Y124" s="5"/>
      <c r="Z124" s="5"/>
      <c r="AA124" s="5"/>
      <c r="AB124" s="5"/>
    </row>
    <row r="125" spans="1:28" ht="12" customHeight="1" x14ac:dyDescent="0.25">
      <c r="A125" s="581"/>
      <c r="B125" s="549"/>
      <c r="C125" s="836"/>
      <c r="D125" s="794">
        <v>4880</v>
      </c>
      <c r="E125" s="570">
        <v>6830</v>
      </c>
      <c r="F125" s="822">
        <v>2680</v>
      </c>
      <c r="G125" s="844">
        <v>0.81</v>
      </c>
      <c r="H125" s="845">
        <v>0.8</v>
      </c>
      <c r="I125" s="846">
        <v>0.88</v>
      </c>
      <c r="J125" s="847">
        <v>0.85</v>
      </c>
      <c r="K125" s="844">
        <v>0.89</v>
      </c>
      <c r="L125" s="845">
        <v>0.86</v>
      </c>
      <c r="M125" s="846">
        <v>0.95</v>
      </c>
      <c r="N125" s="847">
        <v>0.9</v>
      </c>
      <c r="O125" s="105"/>
    </row>
    <row r="126" spans="1:28" ht="13.15" customHeight="1" x14ac:dyDescent="0.25">
      <c r="A126" s="581"/>
      <c r="B126" s="549"/>
      <c r="C126" s="833">
        <v>0.05</v>
      </c>
      <c r="D126" s="796">
        <f>D125*105%</f>
        <v>5124</v>
      </c>
      <c r="E126" s="554">
        <f>D126*140%</f>
        <v>7173.5999999999995</v>
      </c>
      <c r="F126" s="739">
        <f>D126*55%</f>
        <v>2818.2000000000003</v>
      </c>
      <c r="G126" s="843">
        <f>D126*G125/100</f>
        <v>41.504400000000004</v>
      </c>
      <c r="H126" s="749">
        <f>F126*H125</f>
        <v>2254.5600000000004</v>
      </c>
      <c r="I126" s="843">
        <f>D126*I125/100</f>
        <v>45.091200000000001</v>
      </c>
      <c r="J126" s="727">
        <f>F126*J125</f>
        <v>2395.4700000000003</v>
      </c>
      <c r="K126" s="843">
        <f>D126*K125/100</f>
        <v>45.6036</v>
      </c>
      <c r="L126" s="749">
        <f>F126*L125</f>
        <v>2423.652</v>
      </c>
      <c r="M126" s="827">
        <f>D126*M125/100</f>
        <v>48.678000000000004</v>
      </c>
      <c r="N126" s="727">
        <f>F126*N125</f>
        <v>2536.38</v>
      </c>
      <c r="O126" s="105"/>
    </row>
    <row r="127" spans="1:28" ht="12" customHeight="1" x14ac:dyDescent="0.25">
      <c r="A127" s="581"/>
      <c r="B127" s="549"/>
      <c r="C127" s="836"/>
      <c r="D127" s="728">
        <v>5120</v>
      </c>
      <c r="E127" s="555">
        <v>7170</v>
      </c>
      <c r="F127" s="820">
        <v>2820</v>
      </c>
      <c r="G127" s="757">
        <v>4150</v>
      </c>
      <c r="H127" s="824">
        <v>2250</v>
      </c>
      <c r="I127" s="728">
        <v>4510</v>
      </c>
      <c r="J127" s="820">
        <v>2400</v>
      </c>
      <c r="K127" s="757">
        <v>4560</v>
      </c>
      <c r="L127" s="824">
        <v>2420</v>
      </c>
      <c r="M127" s="728">
        <v>4870</v>
      </c>
      <c r="N127" s="820">
        <v>2540</v>
      </c>
      <c r="O127" s="105"/>
    </row>
    <row r="128" spans="1:28" ht="63.75" customHeight="1" thickBot="1" x14ac:dyDescent="0.3">
      <c r="A128" s="730" t="s">
        <v>14</v>
      </c>
      <c r="B128" s="557" t="s">
        <v>169</v>
      </c>
      <c r="C128" s="835">
        <v>2</v>
      </c>
      <c r="D128" s="730">
        <v>5120</v>
      </c>
      <c r="E128" s="558">
        <v>7170</v>
      </c>
      <c r="F128" s="840">
        <v>2820</v>
      </c>
      <c r="G128" s="838">
        <v>4150</v>
      </c>
      <c r="H128" s="828">
        <v>2250</v>
      </c>
      <c r="I128" s="730">
        <v>4510</v>
      </c>
      <c r="J128" s="821">
        <v>2400</v>
      </c>
      <c r="K128" s="830">
        <v>4560</v>
      </c>
      <c r="L128" s="825">
        <v>2420</v>
      </c>
      <c r="M128" s="730">
        <v>4870</v>
      </c>
      <c r="N128" s="821">
        <v>2540</v>
      </c>
      <c r="O128" s="145">
        <v>1.4</v>
      </c>
      <c r="P128" s="97">
        <v>0.55000000000000004</v>
      </c>
    </row>
    <row r="129" spans="1:16" ht="13.9" customHeight="1" x14ac:dyDescent="0.25">
      <c r="A129" s="326"/>
      <c r="B129" s="549"/>
      <c r="C129" s="836"/>
      <c r="D129" s="794">
        <v>5190</v>
      </c>
      <c r="E129" s="570">
        <v>7270</v>
      </c>
      <c r="F129" s="822">
        <v>2860</v>
      </c>
      <c r="G129" s="844">
        <v>0.81</v>
      </c>
      <c r="H129" s="845">
        <v>0.8</v>
      </c>
      <c r="I129" s="846">
        <v>0.88</v>
      </c>
      <c r="J129" s="847">
        <v>0.85</v>
      </c>
      <c r="K129" s="844">
        <v>0.89</v>
      </c>
      <c r="L129" s="845">
        <v>0.86</v>
      </c>
      <c r="M129" s="846">
        <v>0.95</v>
      </c>
      <c r="N129" s="847">
        <v>0.9</v>
      </c>
      <c r="O129" s="105"/>
    </row>
    <row r="130" spans="1:16" ht="15.6" customHeight="1" x14ac:dyDescent="0.25">
      <c r="A130" s="326"/>
      <c r="B130" s="549"/>
      <c r="C130" s="833">
        <v>0.05</v>
      </c>
      <c r="D130" s="796">
        <f>D129*105%</f>
        <v>5449.5</v>
      </c>
      <c r="E130" s="554">
        <f>D130*140%</f>
        <v>7629.2999999999993</v>
      </c>
      <c r="F130" s="727">
        <f>D130*55%</f>
        <v>2997.2250000000004</v>
      </c>
      <c r="G130" s="843">
        <f>D130*G129/100</f>
        <v>44.140950000000004</v>
      </c>
      <c r="H130" s="749">
        <f>F130*H129</f>
        <v>2397.7800000000002</v>
      </c>
      <c r="I130" s="843">
        <f>D130*I129/100</f>
        <v>47.955600000000004</v>
      </c>
      <c r="J130" s="727">
        <f>F130*J129</f>
        <v>2547.6412500000001</v>
      </c>
      <c r="K130" s="843">
        <f>D130*K129/100</f>
        <v>48.500550000000004</v>
      </c>
      <c r="L130" s="749">
        <f>F130*L129</f>
        <v>2577.6135000000004</v>
      </c>
      <c r="M130" s="827">
        <f>D130*M129/100</f>
        <v>51.770249999999997</v>
      </c>
      <c r="N130" s="727">
        <f>F130*N129</f>
        <v>2697.5025000000005</v>
      </c>
      <c r="O130" s="105"/>
    </row>
    <row r="131" spans="1:16" ht="18.600000000000001" customHeight="1" x14ac:dyDescent="0.25">
      <c r="A131" s="582"/>
      <c r="B131" s="549"/>
      <c r="C131" s="836"/>
      <c r="D131" s="728">
        <v>5450</v>
      </c>
      <c r="E131" s="555">
        <v>7630</v>
      </c>
      <c r="F131" s="820">
        <v>3000</v>
      </c>
      <c r="G131" s="757">
        <v>4410</v>
      </c>
      <c r="H131" s="824">
        <v>2400</v>
      </c>
      <c r="I131" s="728">
        <v>4800</v>
      </c>
      <c r="J131" s="820">
        <v>2550</v>
      </c>
      <c r="K131" s="757">
        <v>4850</v>
      </c>
      <c r="L131" s="824">
        <v>2580</v>
      </c>
      <c r="M131" s="728">
        <v>5180</v>
      </c>
      <c r="N131" s="820">
        <v>2700</v>
      </c>
      <c r="O131" s="105"/>
    </row>
    <row r="132" spans="1:16" ht="71.25" customHeight="1" thickBot="1" x14ac:dyDescent="0.3">
      <c r="A132" s="772" t="s">
        <v>145</v>
      </c>
      <c r="B132" s="557" t="s">
        <v>170</v>
      </c>
      <c r="C132" s="835">
        <v>2</v>
      </c>
      <c r="D132" s="730">
        <v>5450</v>
      </c>
      <c r="E132" s="558">
        <v>7630</v>
      </c>
      <c r="F132" s="840">
        <v>3000</v>
      </c>
      <c r="G132" s="838">
        <v>4410</v>
      </c>
      <c r="H132" s="828">
        <v>2400</v>
      </c>
      <c r="I132" s="730">
        <v>4800</v>
      </c>
      <c r="J132" s="821">
        <v>2550</v>
      </c>
      <c r="K132" s="830">
        <v>4850</v>
      </c>
      <c r="L132" s="825">
        <v>2580</v>
      </c>
      <c r="M132" s="730">
        <v>5180</v>
      </c>
      <c r="N132" s="821">
        <v>2700</v>
      </c>
      <c r="O132" s="145">
        <v>1.4</v>
      </c>
      <c r="P132" s="97">
        <v>0.55000000000000004</v>
      </c>
    </row>
    <row r="133" spans="1:16" ht="14.45" customHeight="1" x14ac:dyDescent="0.25">
      <c r="A133" s="326"/>
      <c r="B133" s="549"/>
      <c r="C133" s="836"/>
      <c r="D133" s="794"/>
      <c r="E133" s="570"/>
      <c r="F133" s="822"/>
      <c r="G133" s="844">
        <v>0.81</v>
      </c>
      <c r="H133" s="845">
        <v>0.8</v>
      </c>
      <c r="I133" s="846">
        <v>0.88</v>
      </c>
      <c r="J133" s="847">
        <v>0.85</v>
      </c>
      <c r="K133" s="844">
        <v>0.89</v>
      </c>
      <c r="L133" s="845">
        <v>0.86</v>
      </c>
      <c r="M133" s="846">
        <v>0.95</v>
      </c>
      <c r="N133" s="847">
        <v>0.9</v>
      </c>
      <c r="O133" s="105"/>
    </row>
    <row r="134" spans="1:16" ht="12" customHeight="1" x14ac:dyDescent="0.25">
      <c r="A134" s="326"/>
      <c r="B134" s="549"/>
      <c r="C134" s="836"/>
      <c r="D134" s="796">
        <v>7500</v>
      </c>
      <c r="E134" s="554">
        <f>D134*140%</f>
        <v>10500</v>
      </c>
      <c r="F134" s="727">
        <f>D134*55%</f>
        <v>4125</v>
      </c>
      <c r="G134" s="852">
        <f>D134*G133</f>
        <v>6075</v>
      </c>
      <c r="H134" s="853">
        <f>F134*H133</f>
        <v>3300</v>
      </c>
      <c r="I134" s="852">
        <f>D134*I133</f>
        <v>6600</v>
      </c>
      <c r="J134" s="854">
        <f>F134*J133</f>
        <v>3506.25</v>
      </c>
      <c r="K134" s="852">
        <f>D134*K133</f>
        <v>6675</v>
      </c>
      <c r="L134" s="853">
        <f>F134*L133</f>
        <v>3547.5</v>
      </c>
      <c r="M134" s="855">
        <f>D134*M133</f>
        <v>7125</v>
      </c>
      <c r="N134" s="854">
        <f>F134*N133</f>
        <v>3712.5</v>
      </c>
      <c r="O134" s="105"/>
    </row>
    <row r="135" spans="1:16" ht="15" customHeight="1" x14ac:dyDescent="0.25">
      <c r="A135" s="582"/>
      <c r="B135" s="549"/>
      <c r="C135" s="836"/>
      <c r="D135" s="728">
        <v>7500</v>
      </c>
      <c r="E135" s="555">
        <v>10500</v>
      </c>
      <c r="F135" s="820">
        <v>4130</v>
      </c>
      <c r="G135" s="757">
        <v>6080</v>
      </c>
      <c r="H135" s="824">
        <v>3300</v>
      </c>
      <c r="I135" s="728">
        <v>6600</v>
      </c>
      <c r="J135" s="820">
        <v>3510</v>
      </c>
      <c r="K135" s="757">
        <v>6680</v>
      </c>
      <c r="L135" s="824">
        <v>3550</v>
      </c>
      <c r="M135" s="728">
        <v>7130</v>
      </c>
      <c r="N135" s="820">
        <v>3710</v>
      </c>
      <c r="O135" s="105"/>
    </row>
    <row r="136" spans="1:16" ht="55.15" customHeight="1" thickBot="1" x14ac:dyDescent="0.3">
      <c r="A136" s="810" t="s">
        <v>146</v>
      </c>
      <c r="B136" s="811" t="s">
        <v>171</v>
      </c>
      <c r="C136" s="837">
        <v>2</v>
      </c>
      <c r="D136" s="798">
        <v>7500</v>
      </c>
      <c r="E136" s="747">
        <v>10500</v>
      </c>
      <c r="F136" s="841">
        <v>4130</v>
      </c>
      <c r="G136" s="839">
        <v>6080</v>
      </c>
      <c r="H136" s="829">
        <v>3300</v>
      </c>
      <c r="I136" s="798">
        <v>6600</v>
      </c>
      <c r="J136" s="823">
        <v>3510</v>
      </c>
      <c r="K136" s="831">
        <v>6680</v>
      </c>
      <c r="L136" s="826">
        <v>3550</v>
      </c>
      <c r="M136" s="798">
        <v>7130</v>
      </c>
      <c r="N136" s="823">
        <v>3710</v>
      </c>
      <c r="O136" s="145">
        <v>1.4</v>
      </c>
      <c r="P136" s="97">
        <v>0.55000000000000004</v>
      </c>
    </row>
    <row r="137" spans="1:16" ht="34.9" customHeight="1" x14ac:dyDescent="0.25">
      <c r="A137" s="1869" t="s">
        <v>93</v>
      </c>
      <c r="B137" s="1870"/>
      <c r="C137" s="1870"/>
      <c r="D137" s="1870"/>
      <c r="E137" s="1870"/>
      <c r="F137" s="1870"/>
      <c r="G137" s="1870"/>
      <c r="H137" s="1870"/>
      <c r="I137" s="1870"/>
      <c r="J137" s="1870"/>
      <c r="K137" s="1870"/>
      <c r="L137" s="1870"/>
      <c r="M137" s="79"/>
      <c r="N137" s="79"/>
      <c r="O137" s="79"/>
    </row>
    <row r="138" spans="1:16" ht="19.899999999999999" customHeight="1" x14ac:dyDescent="0.25">
      <c r="A138" s="16" t="s">
        <v>12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6" ht="19.899999999999999" customHeight="1" x14ac:dyDescent="0.25">
      <c r="A139" s="1807" t="s">
        <v>81</v>
      </c>
      <c r="B139" s="1807"/>
      <c r="C139" s="1807"/>
      <c r="D139" s="1807"/>
      <c r="E139" s="1807"/>
      <c r="F139" s="1807"/>
      <c r="G139" s="1807"/>
      <c r="H139" s="1807"/>
      <c r="I139" s="1807"/>
      <c r="J139" s="1807"/>
      <c r="K139" s="1807"/>
      <c r="L139" s="1807"/>
      <c r="M139" s="27"/>
      <c r="N139" s="27"/>
      <c r="O139" s="27"/>
    </row>
    <row r="140" spans="1:16" ht="17.45" customHeight="1" x14ac:dyDescent="0.25">
      <c r="A140" s="27" t="s">
        <v>36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6" ht="20.45" customHeight="1" x14ac:dyDescent="0.25">
      <c r="A141" s="16" t="s">
        <v>10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6" ht="19.149999999999999" customHeight="1" x14ac:dyDescent="0.25">
      <c r="A142" s="16" t="s">
        <v>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6" ht="18.600000000000001" customHeight="1" x14ac:dyDescent="0.25">
      <c r="A143" s="16" t="s">
        <v>49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6" ht="21" customHeight="1" x14ac:dyDescent="0.25">
      <c r="A144" s="1808" t="s">
        <v>83</v>
      </c>
      <c r="B144" s="1807"/>
      <c r="C144" s="1807"/>
      <c r="D144" s="1807"/>
      <c r="E144" s="1807"/>
      <c r="F144" s="1807"/>
      <c r="G144" s="1807"/>
      <c r="H144" s="1807"/>
      <c r="I144" s="1807"/>
      <c r="J144" s="1807"/>
      <c r="K144" s="1807"/>
      <c r="L144" s="1807"/>
      <c r="M144" s="27"/>
      <c r="N144" s="27"/>
      <c r="O144" s="27"/>
    </row>
    <row r="145" spans="1:16" ht="26.45" customHeight="1" x14ac:dyDescent="0.2">
      <c r="A145" s="1880" t="s">
        <v>37</v>
      </c>
      <c r="B145" s="1880"/>
      <c r="C145" s="1880"/>
      <c r="D145" s="1880"/>
      <c r="E145" s="1880"/>
      <c r="F145" s="1880"/>
      <c r="G145" s="1880"/>
      <c r="H145" s="1880"/>
      <c r="I145" s="1880"/>
      <c r="J145" s="1880"/>
      <c r="K145" s="1880"/>
      <c r="L145" s="1880"/>
      <c r="M145" s="77"/>
      <c r="N145" s="77"/>
      <c r="O145" s="77"/>
    </row>
    <row r="146" spans="1:16" ht="33.75" customHeight="1" x14ac:dyDescent="0.25">
      <c r="A146" s="17"/>
      <c r="B146" s="1855" t="s">
        <v>131</v>
      </c>
      <c r="C146" s="1855"/>
      <c r="D146" s="1855"/>
      <c r="E146" s="1855"/>
      <c r="F146" s="1855"/>
      <c r="G146" s="1855"/>
      <c r="H146" s="1855"/>
      <c r="I146" s="1855"/>
      <c r="J146" s="1855"/>
      <c r="K146" s="1855"/>
      <c r="L146" s="1855"/>
      <c r="M146" s="17"/>
      <c r="N146" s="17"/>
      <c r="O146" s="1883"/>
    </row>
    <row r="147" spans="1:16" ht="15.75" customHeight="1" x14ac:dyDescent="0.25">
      <c r="A147" s="17"/>
      <c r="B147" s="1855" t="s">
        <v>176</v>
      </c>
      <c r="C147" s="1855"/>
      <c r="D147" s="1855"/>
      <c r="E147" s="1855"/>
      <c r="F147" s="1855"/>
      <c r="G147" s="1855"/>
      <c r="H147" s="1855"/>
      <c r="I147" s="1855"/>
      <c r="J147" s="1855"/>
      <c r="K147" s="1855"/>
      <c r="L147" s="1855"/>
      <c r="M147" s="17"/>
      <c r="N147" s="17"/>
      <c r="O147" s="1883"/>
    </row>
    <row r="148" spans="1:16" ht="32.25" customHeight="1" x14ac:dyDescent="0.25">
      <c r="A148" s="17"/>
      <c r="B148" s="1855" t="s">
        <v>183</v>
      </c>
      <c r="C148" s="1855"/>
      <c r="D148" s="1855"/>
      <c r="E148" s="1855"/>
      <c r="F148" s="1855"/>
      <c r="G148" s="1855"/>
      <c r="H148" s="1855"/>
      <c r="I148" s="1855"/>
      <c r="J148" s="1855"/>
      <c r="K148" s="1855"/>
      <c r="L148" s="1855"/>
      <c r="M148" s="17"/>
      <c r="N148" s="17"/>
      <c r="O148" s="1883"/>
    </row>
    <row r="149" spans="1:16" ht="32.25" customHeight="1" x14ac:dyDescent="0.25">
      <c r="A149" s="17"/>
      <c r="B149" s="1855" t="s">
        <v>184</v>
      </c>
      <c r="C149" s="1855"/>
      <c r="D149" s="1855"/>
      <c r="E149" s="1855"/>
      <c r="F149" s="1855"/>
      <c r="G149" s="1855"/>
      <c r="H149" s="1855"/>
      <c r="I149" s="1855"/>
      <c r="J149" s="1855"/>
      <c r="K149" s="1855"/>
      <c r="L149" s="1855"/>
      <c r="M149" s="17"/>
      <c r="N149" s="17"/>
      <c r="O149" s="1883"/>
    </row>
    <row r="150" spans="1:16" ht="32.25" customHeight="1" x14ac:dyDescent="0.25">
      <c r="A150" s="17"/>
      <c r="B150" s="1855" t="s">
        <v>185</v>
      </c>
      <c r="C150" s="1855"/>
      <c r="D150" s="1855"/>
      <c r="E150" s="1855"/>
      <c r="F150" s="1855"/>
      <c r="G150" s="1855"/>
      <c r="H150" s="1855"/>
      <c r="I150" s="1855"/>
      <c r="J150" s="1855"/>
      <c r="K150" s="1855"/>
      <c r="L150" s="1855"/>
      <c r="M150" s="17"/>
      <c r="N150" s="17"/>
      <c r="O150" s="1883"/>
    </row>
    <row r="151" spans="1:16" ht="32.25" customHeight="1" x14ac:dyDescent="0.25">
      <c r="A151" s="17"/>
      <c r="B151" s="1855" t="s">
        <v>186</v>
      </c>
      <c r="C151" s="1855"/>
      <c r="D151" s="1855"/>
      <c r="E151" s="1855"/>
      <c r="F151" s="1855"/>
      <c r="G151" s="1855"/>
      <c r="H151" s="1855"/>
      <c r="I151" s="1855"/>
      <c r="J151" s="1855"/>
      <c r="K151" s="1855"/>
      <c r="L151" s="1855"/>
      <c r="M151" s="17"/>
      <c r="N151" s="17"/>
      <c r="O151" s="1883"/>
    </row>
    <row r="152" spans="1:16" ht="22.5" customHeight="1" x14ac:dyDescent="0.25">
      <c r="A152" s="1832" t="s">
        <v>2</v>
      </c>
      <c r="B152" s="1832"/>
      <c r="C152" s="1832"/>
      <c r="D152" s="1832"/>
      <c r="E152" s="1832"/>
      <c r="F152" s="1832"/>
      <c r="G152" s="1832"/>
      <c r="H152" s="1832"/>
      <c r="I152" s="1832"/>
      <c r="J152" s="1832"/>
      <c r="K152" s="1832"/>
      <c r="L152" s="1832"/>
      <c r="M152" s="73"/>
      <c r="N152" s="73"/>
      <c r="O152" s="73"/>
      <c r="P152" s="5"/>
    </row>
    <row r="153" spans="1:16" ht="30.75" customHeight="1" x14ac:dyDescent="0.25">
      <c r="A153" s="1841" t="s">
        <v>187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39"/>
      <c r="N153" s="39"/>
      <c r="O153" s="39"/>
    </row>
    <row r="154" spans="1:16" ht="18" customHeight="1" x14ac:dyDescent="0.25">
      <c r="A154" s="1841" t="s">
        <v>178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39"/>
      <c r="N154" s="39"/>
      <c r="O154" s="39"/>
    </row>
    <row r="155" spans="1:16" ht="61.9" customHeight="1" x14ac:dyDescent="0.25">
      <c r="A155" s="1841" t="s">
        <v>188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39"/>
      <c r="N155" s="39"/>
      <c r="O155" s="39"/>
    </row>
    <row r="156" spans="1:16" ht="33.6" customHeight="1" x14ac:dyDescent="0.25">
      <c r="A156" s="1841" t="s">
        <v>50</v>
      </c>
      <c r="B156" s="1841"/>
      <c r="C156" s="1841"/>
      <c r="D156" s="1841"/>
      <c r="E156" s="1841"/>
      <c r="F156" s="1841"/>
      <c r="G156" s="1841"/>
      <c r="H156" s="1841"/>
      <c r="I156" s="1841"/>
      <c r="J156" s="1841"/>
      <c r="K156" s="1841"/>
      <c r="L156" s="1841"/>
      <c r="M156" s="39"/>
      <c r="N156" s="39"/>
      <c r="O156" s="39"/>
    </row>
    <row r="157" spans="1:16" ht="48" customHeight="1" x14ac:dyDescent="0.25">
      <c r="A157" s="1841" t="s">
        <v>148</v>
      </c>
      <c r="B157" s="1841"/>
      <c r="C157" s="1841"/>
      <c r="D157" s="1841"/>
      <c r="E157" s="1841"/>
      <c r="F157" s="1841"/>
      <c r="G157" s="1841"/>
      <c r="H157" s="1841"/>
      <c r="I157" s="1841"/>
      <c r="J157" s="1841"/>
      <c r="K157" s="1841"/>
      <c r="L157" s="1841"/>
      <c r="M157" s="39"/>
      <c r="N157" s="39"/>
      <c r="O157" s="39"/>
    </row>
    <row r="158" spans="1:16" ht="53.25" customHeight="1" x14ac:dyDescent="0.25">
      <c r="A158" s="1881" t="s">
        <v>196</v>
      </c>
      <c r="B158" s="1881"/>
      <c r="C158" s="1881"/>
      <c r="D158" s="1881"/>
      <c r="E158" s="1881"/>
      <c r="F158" s="1881"/>
      <c r="G158" s="1881"/>
      <c r="H158" s="1881"/>
      <c r="I158" s="1881"/>
      <c r="J158" s="1881"/>
      <c r="K158" s="1881"/>
      <c r="L158" s="1881"/>
      <c r="M158" s="525"/>
      <c r="N158" s="525"/>
      <c r="O158" s="39"/>
    </row>
    <row r="159" spans="1:16" ht="35.450000000000003" customHeight="1" x14ac:dyDescent="0.25">
      <c r="A159" s="1841" t="s">
        <v>53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39"/>
      <c r="N159" s="39"/>
      <c r="O159" s="39"/>
    </row>
    <row r="160" spans="1:16" ht="35.450000000000003" customHeight="1" x14ac:dyDescent="0.25">
      <c r="A160" s="1841" t="s">
        <v>96</v>
      </c>
      <c r="B160" s="1841"/>
      <c r="C160" s="1841"/>
      <c r="D160" s="1841"/>
      <c r="E160" s="1841"/>
      <c r="F160" s="1841"/>
      <c r="G160" s="1841"/>
      <c r="H160" s="1841"/>
      <c r="I160" s="1841"/>
      <c r="J160" s="1841"/>
      <c r="K160" s="1841"/>
      <c r="L160" s="1841"/>
      <c r="M160" s="39"/>
      <c r="N160" s="39"/>
      <c r="O160" s="39"/>
    </row>
    <row r="161" spans="1:15" ht="22.15" customHeight="1" x14ac:dyDescent="0.25">
      <c r="A161" s="1841" t="s">
        <v>39</v>
      </c>
      <c r="B161" s="1841"/>
      <c r="C161" s="1841"/>
      <c r="D161" s="1841"/>
      <c r="E161" s="1841"/>
      <c r="F161" s="1841"/>
      <c r="G161" s="1841"/>
      <c r="H161" s="1841"/>
      <c r="I161" s="1841"/>
      <c r="J161" s="1841"/>
      <c r="K161" s="1841"/>
      <c r="L161" s="1841"/>
      <c r="M161" s="39"/>
      <c r="N161" s="39"/>
      <c r="O161" s="39"/>
    </row>
    <row r="162" spans="1:15" ht="18.600000000000001" customHeight="1" x14ac:dyDescent="0.25">
      <c r="A162" s="1882" t="s">
        <v>18</v>
      </c>
      <c r="B162" s="1882"/>
      <c r="C162" s="1882"/>
      <c r="D162" s="1883"/>
      <c r="E162" s="1883"/>
      <c r="F162" s="1883"/>
      <c r="G162" s="1883"/>
      <c r="H162" s="1883"/>
      <c r="I162" s="1883"/>
      <c r="J162" s="1883"/>
      <c r="K162" s="1883"/>
      <c r="L162" s="1883"/>
      <c r="M162" s="56"/>
      <c r="N162" s="56"/>
      <c r="O162" s="56"/>
    </row>
    <row r="163" spans="1:15" ht="18.600000000000001" customHeight="1" x14ac:dyDescent="0.25">
      <c r="A163" s="1883" t="s">
        <v>19</v>
      </c>
      <c r="B163" s="1883"/>
      <c r="C163" s="1883"/>
      <c r="D163" s="1883"/>
      <c r="E163" s="1883"/>
      <c r="F163" s="1883"/>
      <c r="G163" s="1883"/>
      <c r="H163" s="1883"/>
      <c r="I163" s="1883"/>
      <c r="J163" s="1883"/>
      <c r="K163" s="1883"/>
      <c r="L163" s="1883"/>
      <c r="M163" s="56"/>
      <c r="N163" s="56"/>
      <c r="O163" s="56"/>
    </row>
    <row r="164" spans="1:15" ht="18.75" customHeight="1" x14ac:dyDescent="0.25">
      <c r="A164" s="1841" t="s">
        <v>97</v>
      </c>
      <c r="B164" s="1841"/>
      <c r="C164" s="1841"/>
      <c r="D164" s="1841"/>
      <c r="E164" s="1841"/>
      <c r="F164" s="1841"/>
      <c r="G164" s="1841"/>
      <c r="H164" s="1841"/>
      <c r="I164" s="1841"/>
      <c r="J164" s="1841"/>
      <c r="K164" s="1841"/>
      <c r="L164" s="1841"/>
      <c r="M164" s="39"/>
      <c r="N164" s="39"/>
      <c r="O164" s="39"/>
    </row>
    <row r="165" spans="1:15" ht="70.900000000000006" customHeight="1" thickBot="1" x14ac:dyDescent="0.3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ht="43.5" customHeight="1" thickBot="1" x14ac:dyDescent="0.3">
      <c r="A166" s="1781" t="s">
        <v>20</v>
      </c>
      <c r="B166" s="1793" t="s">
        <v>21</v>
      </c>
      <c r="C166" s="1847" t="s">
        <v>22</v>
      </c>
      <c r="D166" s="1788" t="s">
        <v>52</v>
      </c>
      <c r="E166" s="1789"/>
      <c r="F166" s="39"/>
      <c r="G166" s="39"/>
      <c r="H166" s="39"/>
      <c r="I166" s="39"/>
      <c r="J166" s="39"/>
      <c r="K166" s="39"/>
      <c r="L166" s="13"/>
      <c r="M166" s="13"/>
      <c r="N166" s="13"/>
      <c r="O166" s="13"/>
    </row>
    <row r="167" spans="1:15" ht="60" customHeight="1" thickBot="1" x14ac:dyDescent="0.3">
      <c r="A167" s="1782"/>
      <c r="B167" s="1830"/>
      <c r="C167" s="1848"/>
      <c r="D167" s="333" t="s">
        <v>27</v>
      </c>
      <c r="E167" s="24" t="s">
        <v>26</v>
      </c>
      <c r="F167" s="49"/>
      <c r="G167" s="49"/>
      <c r="H167" s="49"/>
      <c r="I167" s="39"/>
      <c r="J167" s="39"/>
      <c r="K167" s="39"/>
      <c r="L167" s="39"/>
      <c r="M167" s="39"/>
      <c r="N167" s="39"/>
      <c r="O167" s="39"/>
    </row>
    <row r="168" spans="1:15" ht="36.75" customHeight="1" thickBot="1" x14ac:dyDescent="0.35">
      <c r="A168" s="2037" t="s">
        <v>182</v>
      </c>
      <c r="B168" s="2038"/>
      <c r="C168" s="2038"/>
      <c r="D168" s="2038"/>
      <c r="E168" s="2039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ht="17.45" customHeight="1" x14ac:dyDescent="0.25">
      <c r="A169" s="842"/>
      <c r="B169" s="591"/>
      <c r="C169" s="598"/>
      <c r="D169" s="599">
        <v>3100</v>
      </c>
      <c r="E169" s="592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13.9" customHeight="1" x14ac:dyDescent="0.25">
      <c r="A170" s="576"/>
      <c r="B170" s="590"/>
      <c r="C170" s="577"/>
      <c r="D170" s="600">
        <f>(D169-1960)*118%</f>
        <v>1345.1999999999998</v>
      </c>
      <c r="E170" s="579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66.75" customHeight="1" x14ac:dyDescent="0.25">
      <c r="A171" s="573" t="s">
        <v>48</v>
      </c>
      <c r="B171" s="549" t="s">
        <v>91</v>
      </c>
      <c r="C171" s="574">
        <v>2</v>
      </c>
      <c r="D171" s="326">
        <v>1345</v>
      </c>
      <c r="E171" s="575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ht="17.45" customHeight="1" x14ac:dyDescent="0.25">
      <c r="A172" s="576"/>
      <c r="B172" s="590"/>
      <c r="C172" s="577"/>
      <c r="D172" s="578">
        <v>3300</v>
      </c>
      <c r="E172" s="579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ht="15.6" customHeight="1" x14ac:dyDescent="0.25">
      <c r="A173" s="576"/>
      <c r="B173" s="590"/>
      <c r="C173" s="577"/>
      <c r="D173" s="600">
        <f>(D172-1960)*118%</f>
        <v>1581.1999999999998</v>
      </c>
      <c r="E173" s="579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ht="64.5" customHeight="1" x14ac:dyDescent="0.25">
      <c r="A174" s="573" t="s">
        <v>44</v>
      </c>
      <c r="B174" s="549" t="s">
        <v>74</v>
      </c>
      <c r="C174" s="574">
        <v>2</v>
      </c>
      <c r="D174" s="326">
        <v>1580</v>
      </c>
      <c r="E174" s="575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ht="15" customHeight="1" x14ac:dyDescent="0.25">
      <c r="A175" s="576"/>
      <c r="B175" s="590"/>
      <c r="C175" s="577"/>
      <c r="D175" s="580"/>
      <c r="E175" s="575">
        <v>3580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ht="16.149999999999999" customHeight="1" x14ac:dyDescent="0.25">
      <c r="A176" s="576"/>
      <c r="B176" s="590"/>
      <c r="C176" s="577"/>
      <c r="D176" s="580"/>
      <c r="E176" s="593">
        <f>(E175-1960)*118%</f>
        <v>1911.6</v>
      </c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ht="66" customHeight="1" x14ac:dyDescent="0.25">
      <c r="A177" s="581" t="s">
        <v>28</v>
      </c>
      <c r="B177" s="549" t="s">
        <v>75</v>
      </c>
      <c r="C177" s="574">
        <v>1</v>
      </c>
      <c r="D177" s="582"/>
      <c r="E177" s="328">
        <v>1910</v>
      </c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ht="15.6" customHeight="1" x14ac:dyDescent="0.25">
      <c r="A178" s="583"/>
      <c r="B178" s="590"/>
      <c r="C178" s="577"/>
      <c r="D178" s="580"/>
      <c r="E178" s="579">
        <v>3830</v>
      </c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ht="18" customHeight="1" x14ac:dyDescent="0.25">
      <c r="A179" s="583"/>
      <c r="B179" s="590"/>
      <c r="C179" s="577"/>
      <c r="D179" s="580"/>
      <c r="E179" s="594">
        <f>(E178-1960)*118%</f>
        <v>2206.6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ht="63.75" customHeight="1" x14ac:dyDescent="0.25">
      <c r="A180" s="581" t="s">
        <v>29</v>
      </c>
      <c r="B180" s="549" t="s">
        <v>74</v>
      </c>
      <c r="C180" s="574">
        <v>1</v>
      </c>
      <c r="D180" s="582"/>
      <c r="E180" s="328">
        <v>2210</v>
      </c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ht="11.45" customHeight="1" x14ac:dyDescent="0.25">
      <c r="A181" s="583"/>
      <c r="B181" s="590"/>
      <c r="C181" s="577"/>
      <c r="D181" s="580"/>
      <c r="E181" s="579">
        <v>4140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ht="14.45" customHeight="1" x14ac:dyDescent="0.25">
      <c r="A182" s="583"/>
      <c r="B182" s="590"/>
      <c r="C182" s="577"/>
      <c r="D182" s="580"/>
      <c r="E182" s="594">
        <f>(E181-1960)*118%</f>
        <v>2572.4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ht="42" customHeight="1" x14ac:dyDescent="0.25">
      <c r="A183" s="581" t="s">
        <v>133</v>
      </c>
      <c r="B183" s="549" t="s">
        <v>134</v>
      </c>
      <c r="C183" s="574"/>
      <c r="D183" s="582"/>
      <c r="E183" s="595">
        <v>2570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ht="16.149999999999999" customHeight="1" x14ac:dyDescent="0.25">
      <c r="A184" s="583"/>
      <c r="B184" s="590"/>
      <c r="C184" s="577"/>
      <c r="D184" s="580">
        <v>3460</v>
      </c>
      <c r="E184" s="579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ht="17.45" customHeight="1" x14ac:dyDescent="0.25">
      <c r="A185" s="583"/>
      <c r="B185" s="590"/>
      <c r="C185" s="577"/>
      <c r="D185" s="600">
        <f>(D184-1960)*118%</f>
        <v>1770</v>
      </c>
      <c r="E185" s="594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54.6" customHeight="1" thickBot="1" x14ac:dyDescent="0.3">
      <c r="A186" s="587" t="s">
        <v>34</v>
      </c>
      <c r="B186" s="596" t="s">
        <v>179</v>
      </c>
      <c r="C186" s="588">
        <v>2</v>
      </c>
      <c r="D186" s="329">
        <v>1770</v>
      </c>
      <c r="E186" s="589"/>
      <c r="F186" s="51"/>
      <c r="G186" s="51"/>
      <c r="H186" s="51"/>
      <c r="I186" s="51"/>
      <c r="J186" s="51"/>
      <c r="K186" s="51"/>
      <c r="L186" s="53"/>
      <c r="M186" s="53"/>
      <c r="N186" s="53"/>
      <c r="O186" s="53"/>
    </row>
    <row r="187" spans="1:15" ht="28.9" customHeight="1" x14ac:dyDescent="0.25">
      <c r="A187" s="1854" t="s">
        <v>2</v>
      </c>
      <c r="B187" s="1854"/>
      <c r="C187" s="1854"/>
      <c r="D187" s="1854"/>
      <c r="E187" s="1854"/>
      <c r="F187" s="1854"/>
      <c r="G187" s="1854"/>
      <c r="H187" s="1854"/>
      <c r="I187" s="1854"/>
      <c r="J187" s="1854"/>
      <c r="K187" s="1854"/>
      <c r="L187" s="1854"/>
      <c r="M187" s="74"/>
      <c r="N187" s="74"/>
      <c r="O187" s="74"/>
    </row>
    <row r="188" spans="1:15" ht="20.45" customHeight="1" x14ac:dyDescent="0.25">
      <c r="A188" s="1855" t="s">
        <v>98</v>
      </c>
      <c r="B188" s="1855"/>
      <c r="C188" s="1855"/>
      <c r="D188" s="1855"/>
      <c r="E188" s="1855"/>
      <c r="F188" s="1855"/>
      <c r="G188" s="1855"/>
      <c r="H188" s="1855"/>
      <c r="I188" s="1855"/>
      <c r="J188" s="1855"/>
      <c r="K188" s="1855"/>
      <c r="L188" s="1855"/>
      <c r="M188" s="17"/>
      <c r="N188" s="17"/>
      <c r="O188" s="17"/>
    </row>
    <row r="189" spans="1:15" ht="23.4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5"/>
      <c r="L189" s="15"/>
      <c r="M189" s="15"/>
      <c r="N189" s="15"/>
      <c r="O189" s="15"/>
    </row>
    <row r="190" spans="1:15" ht="15.75" x14ac:dyDescent="0.25">
      <c r="A190" s="8"/>
      <c r="B190" s="8" t="s">
        <v>42</v>
      </c>
      <c r="C190" s="8"/>
      <c r="D190" s="7"/>
      <c r="E190" s="7"/>
      <c r="F190" s="7"/>
      <c r="G190" s="7"/>
      <c r="H190" s="7"/>
      <c r="I190" s="7"/>
      <c r="J190" s="7"/>
      <c r="K190" s="5"/>
      <c r="L190" s="5"/>
      <c r="M190" s="5"/>
      <c r="N190" s="5"/>
      <c r="O190" s="5"/>
    </row>
    <row r="191" spans="1:15" ht="15.75" x14ac:dyDescent="0.25">
      <c r="A191" s="8"/>
      <c r="B191" s="8" t="s">
        <v>43</v>
      </c>
      <c r="C191" s="8"/>
      <c r="D191" s="7"/>
      <c r="E191" s="7"/>
      <c r="F191" s="7"/>
      <c r="G191" s="7"/>
      <c r="H191" s="7"/>
      <c r="I191" s="7"/>
      <c r="J191" s="7"/>
      <c r="K191" s="5"/>
      <c r="L191" s="5"/>
      <c r="M191" s="5"/>
      <c r="N191" s="5"/>
      <c r="O191" s="5"/>
    </row>
    <row r="192" spans="1:1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4.4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</sheetData>
  <mergeCells count="73">
    <mergeCell ref="A162:L162"/>
    <mergeCell ref="A160:L160"/>
    <mergeCell ref="A155:L155"/>
    <mergeCell ref="A153:L153"/>
    <mergeCell ref="A161:L161"/>
    <mergeCell ref="A157:L157"/>
    <mergeCell ref="A158:L158"/>
    <mergeCell ref="A159:L159"/>
    <mergeCell ref="A154:L154"/>
    <mergeCell ref="A156:L156"/>
    <mergeCell ref="A188:L188"/>
    <mergeCell ref="A163:L163"/>
    <mergeCell ref="A164:L164"/>
    <mergeCell ref="A166:A167"/>
    <mergeCell ref="B166:B167"/>
    <mergeCell ref="C166:C167"/>
    <mergeCell ref="A187:L187"/>
    <mergeCell ref="D166:E166"/>
    <mergeCell ref="A168:E168"/>
    <mergeCell ref="AC93:AC95"/>
    <mergeCell ref="S89:S95"/>
    <mergeCell ref="O118:P118"/>
    <mergeCell ref="A152:L152"/>
    <mergeCell ref="A139:L139"/>
    <mergeCell ref="A144:L144"/>
    <mergeCell ref="A110:L110"/>
    <mergeCell ref="B148:L148"/>
    <mergeCell ref="A137:L137"/>
    <mergeCell ref="A119:N119"/>
    <mergeCell ref="AL82:AO82"/>
    <mergeCell ref="AH82:AK82"/>
    <mergeCell ref="AD82:AG82"/>
    <mergeCell ref="Y82:AB82"/>
    <mergeCell ref="AC83:AC85"/>
    <mergeCell ref="T82:W82"/>
    <mergeCell ref="O146:O151"/>
    <mergeCell ref="B147:L147"/>
    <mergeCell ref="B146:L146"/>
    <mergeCell ref="A78:N78"/>
    <mergeCell ref="A79:N79"/>
    <mergeCell ref="A145:L145"/>
    <mergeCell ref="O82:S82"/>
    <mergeCell ref="B149:L149"/>
    <mergeCell ref="B150:L150"/>
    <mergeCell ref="B151:L151"/>
    <mergeCell ref="M13:N13"/>
    <mergeCell ref="A15:N15"/>
    <mergeCell ref="G76:H76"/>
    <mergeCell ref="I76:J76"/>
    <mergeCell ref="O45:P45"/>
    <mergeCell ref="M76:N76"/>
    <mergeCell ref="K76:L76"/>
    <mergeCell ref="A76:A77"/>
    <mergeCell ref="B76:B77"/>
    <mergeCell ref="C76:C77"/>
    <mergeCell ref="A74:L74"/>
    <mergeCell ref="A65:L65"/>
    <mergeCell ref="A70:L70"/>
    <mergeCell ref="A37:L37"/>
    <mergeCell ref="A16:N16"/>
    <mergeCell ref="A17:N17"/>
    <mergeCell ref="A9:L9"/>
    <mergeCell ref="A10:L10"/>
    <mergeCell ref="A11:L11"/>
    <mergeCell ref="D13:F13"/>
    <mergeCell ref="G13:H13"/>
    <mergeCell ref="I13:J13"/>
    <mergeCell ref="K13:L13"/>
    <mergeCell ref="A72:L72"/>
    <mergeCell ref="D76:F76"/>
    <mergeCell ref="A71:L71"/>
    <mergeCell ref="A46:N46"/>
    <mergeCell ref="A73:L7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0"/>
  <sheetViews>
    <sheetView topLeftCell="A13" zoomScaleNormal="100" workbookViewId="0">
      <selection activeCell="E29" sqref="E29"/>
    </sheetView>
  </sheetViews>
  <sheetFormatPr defaultRowHeight="12.75" x14ac:dyDescent="0.2"/>
  <cols>
    <col min="1" max="1" width="17.7109375" customWidth="1"/>
    <col min="2" max="2" width="28.5703125" customWidth="1"/>
    <col min="3" max="3" width="7.85546875" customWidth="1"/>
    <col min="4" max="4" width="10.42578125" customWidth="1"/>
    <col min="5" max="5" width="10.28515625" customWidth="1"/>
    <col min="6" max="6" width="12.85546875" customWidth="1"/>
    <col min="7" max="7" width="8.7109375" customWidth="1"/>
    <col min="8" max="8" width="13.5703125" customWidth="1"/>
    <col min="9" max="9" width="9" customWidth="1"/>
    <col min="10" max="10" width="12.7109375" customWidth="1"/>
    <col min="11" max="11" width="11" customWidth="1"/>
    <col min="12" max="12" width="7.42578125" customWidth="1"/>
    <col min="13" max="13" width="7.7109375" customWidth="1"/>
    <col min="14" max="14" width="8.28515625" customWidth="1"/>
    <col min="15" max="15" width="8.42578125" customWidth="1"/>
    <col min="16" max="16" width="8.140625" customWidth="1"/>
    <col min="17" max="17" width="7.7109375" customWidth="1"/>
    <col min="18" max="18" width="7.85546875" customWidth="1"/>
    <col min="19" max="19" width="8.5703125" customWidth="1"/>
    <col min="20" max="21" width="7.7109375" customWidth="1"/>
    <col min="22" max="22" width="7.42578125" customWidth="1"/>
    <col min="24" max="24" width="9.5703125" bestFit="1" customWidth="1"/>
    <col min="26" max="26" width="9.5703125" bestFit="1" customWidth="1"/>
  </cols>
  <sheetData>
    <row r="1" spans="1:11" ht="15.75" x14ac:dyDescent="0.25">
      <c r="A1" s="5"/>
      <c r="B1" s="5"/>
      <c r="C1" s="5"/>
      <c r="D1" s="5"/>
      <c r="E1" s="5"/>
      <c r="F1" s="5"/>
      <c r="G1" s="5"/>
      <c r="H1" s="5"/>
      <c r="I1" s="5"/>
      <c r="J1" s="6" t="s">
        <v>1</v>
      </c>
      <c r="K1" s="6"/>
    </row>
    <row r="2" spans="1:11" ht="15.75" x14ac:dyDescent="0.25">
      <c r="A2" s="5"/>
      <c r="B2" s="5"/>
      <c r="C2" s="5"/>
      <c r="D2" s="5"/>
      <c r="E2" s="5"/>
      <c r="F2" s="5"/>
      <c r="G2" s="5"/>
      <c r="H2" s="5"/>
      <c r="I2" s="5"/>
      <c r="J2" s="7" t="s">
        <v>4</v>
      </c>
      <c r="K2" s="7"/>
    </row>
    <row r="3" spans="1:11" ht="15.75" x14ac:dyDescent="0.25">
      <c r="A3" s="5"/>
      <c r="B3" s="5"/>
      <c r="C3" s="5"/>
      <c r="D3" s="5"/>
      <c r="E3" s="5"/>
      <c r="F3" s="5"/>
      <c r="G3" s="5"/>
      <c r="H3" s="5"/>
      <c r="I3" s="5"/>
      <c r="J3" s="7" t="s">
        <v>5</v>
      </c>
      <c r="K3" s="7"/>
    </row>
    <row r="4" spans="1:11" ht="15.75" x14ac:dyDescent="0.25">
      <c r="A4" s="5"/>
      <c r="B4" s="5"/>
      <c r="C4" s="5"/>
      <c r="D4" s="5"/>
      <c r="E4" s="5"/>
      <c r="F4" s="5"/>
      <c r="G4" s="5"/>
      <c r="H4" s="5"/>
      <c r="I4" s="5"/>
      <c r="J4" s="7" t="s">
        <v>7</v>
      </c>
      <c r="K4" s="7"/>
    </row>
    <row r="5" spans="1:11" ht="15.75" x14ac:dyDescent="0.25">
      <c r="A5" s="5"/>
      <c r="B5" s="5"/>
      <c r="C5" s="5"/>
      <c r="D5" s="5"/>
      <c r="E5" s="5"/>
      <c r="F5" s="5"/>
      <c r="G5" s="5"/>
      <c r="H5" s="5"/>
      <c r="I5" s="5"/>
      <c r="J5" s="7" t="s">
        <v>0</v>
      </c>
      <c r="K5" s="7"/>
    </row>
    <row r="6" spans="1:11" ht="15.75" x14ac:dyDescent="0.25">
      <c r="A6" s="5"/>
      <c r="B6" s="5"/>
      <c r="C6" s="5"/>
      <c r="D6" s="5"/>
      <c r="E6" s="5"/>
      <c r="F6" s="5"/>
      <c r="G6" s="5"/>
      <c r="H6" s="5"/>
      <c r="I6" s="5"/>
      <c r="J6" s="7" t="s">
        <v>6</v>
      </c>
      <c r="K6" s="7"/>
    </row>
    <row r="7" spans="1:11" ht="15.75" x14ac:dyDescent="0.25">
      <c r="A7" s="5"/>
      <c r="B7" s="5"/>
      <c r="C7" s="5"/>
      <c r="D7" s="5"/>
      <c r="E7" s="5"/>
      <c r="F7" s="5"/>
      <c r="G7" s="5"/>
      <c r="H7" s="5"/>
      <c r="I7" s="5"/>
      <c r="J7" s="7" t="s">
        <v>118</v>
      </c>
      <c r="K7" s="7"/>
    </row>
    <row r="8" spans="1:11" ht="13.9" customHeight="1" x14ac:dyDescent="0.25">
      <c r="A8" s="14"/>
      <c r="B8" s="8"/>
      <c r="C8" s="8"/>
      <c r="D8" s="8"/>
      <c r="E8" s="8"/>
      <c r="F8" s="8"/>
      <c r="G8" s="8" t="s">
        <v>33</v>
      </c>
      <c r="H8" s="8"/>
      <c r="I8" s="5"/>
      <c r="J8" s="5"/>
      <c r="K8" s="5"/>
    </row>
    <row r="9" spans="1:11" ht="18.75" x14ac:dyDescent="0.3">
      <c r="A9" s="1779" t="s">
        <v>3</v>
      </c>
      <c r="B9" s="1779"/>
      <c r="C9" s="1779"/>
      <c r="D9" s="1779"/>
      <c r="E9" s="1779"/>
      <c r="F9" s="1779"/>
      <c r="G9" s="1779"/>
      <c r="H9" s="1779"/>
      <c r="I9" s="1779"/>
      <c r="J9" s="1779"/>
      <c r="K9" s="75"/>
    </row>
    <row r="10" spans="1:11" ht="18.75" x14ac:dyDescent="0.3">
      <c r="A10" s="1779" t="s">
        <v>8</v>
      </c>
      <c r="B10" s="1779"/>
      <c r="C10" s="1779"/>
      <c r="D10" s="1779"/>
      <c r="E10" s="1779"/>
      <c r="F10" s="1779"/>
      <c r="G10" s="1779"/>
      <c r="H10" s="1779"/>
      <c r="I10" s="1779"/>
      <c r="J10" s="1779"/>
      <c r="K10" s="75"/>
    </row>
    <row r="11" spans="1:11" ht="18.75" x14ac:dyDescent="0.3">
      <c r="A11" s="1780" t="s">
        <v>121</v>
      </c>
      <c r="B11" s="1780"/>
      <c r="C11" s="1780"/>
      <c r="D11" s="1780"/>
      <c r="E11" s="1780"/>
      <c r="F11" s="1780"/>
      <c r="G11" s="1780"/>
      <c r="H11" s="1780"/>
      <c r="I11" s="1780"/>
      <c r="J11" s="1780"/>
      <c r="K11" s="76"/>
    </row>
    <row r="12" spans="1:11" ht="16.5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44.25" customHeight="1" thickBot="1" x14ac:dyDescent="0.25">
      <c r="A13" s="40" t="s">
        <v>20</v>
      </c>
      <c r="B13" s="42" t="s">
        <v>21</v>
      </c>
      <c r="C13" s="42" t="s">
        <v>22</v>
      </c>
      <c r="D13" s="1877" t="s">
        <v>52</v>
      </c>
      <c r="E13" s="1788"/>
      <c r="F13" s="1876"/>
      <c r="G13" s="1877" t="s">
        <v>84</v>
      </c>
      <c r="H13" s="1876"/>
      <c r="I13" s="1877" t="s">
        <v>85</v>
      </c>
      <c r="J13" s="1789"/>
      <c r="K13" s="100"/>
    </row>
    <row r="14" spans="1:11" ht="53.45" customHeight="1" thickBot="1" x14ac:dyDescent="0.25">
      <c r="A14" s="41"/>
      <c r="B14" s="43"/>
      <c r="C14" s="44"/>
      <c r="D14" s="22" t="s">
        <v>27</v>
      </c>
      <c r="E14" s="23" t="s">
        <v>26</v>
      </c>
      <c r="F14" s="24" t="s">
        <v>56</v>
      </c>
      <c r="G14" s="22" t="s">
        <v>23</v>
      </c>
      <c r="H14" s="24" t="s">
        <v>56</v>
      </c>
      <c r="I14" s="22" t="s">
        <v>23</v>
      </c>
      <c r="J14" s="24" t="s">
        <v>56</v>
      </c>
      <c r="K14" s="49"/>
    </row>
    <row r="15" spans="1:11" ht="102.6" customHeight="1" thickBot="1" x14ac:dyDescent="0.25">
      <c r="A15" s="2051" t="s">
        <v>120</v>
      </c>
      <c r="B15" s="2052"/>
      <c r="C15" s="2052"/>
      <c r="D15" s="2052"/>
      <c r="E15" s="2052"/>
      <c r="F15" s="2052"/>
      <c r="G15" s="2052"/>
      <c r="H15" s="2052"/>
      <c r="I15" s="2052"/>
      <c r="J15" s="2053"/>
      <c r="K15" s="80"/>
    </row>
    <row r="16" spans="1:11" ht="19.149999999999999" customHeight="1" thickBot="1" x14ac:dyDescent="0.25">
      <c r="A16" s="2054" t="s">
        <v>16</v>
      </c>
      <c r="B16" s="1798"/>
      <c r="C16" s="1798"/>
      <c r="D16" s="1798"/>
      <c r="E16" s="1798"/>
      <c r="F16" s="1798"/>
      <c r="G16" s="1798"/>
      <c r="H16" s="1798"/>
      <c r="I16" s="1798"/>
      <c r="J16" s="1799"/>
      <c r="K16" s="88"/>
    </row>
    <row r="17" spans="1:11" ht="27" customHeight="1" thickBot="1" x14ac:dyDescent="0.3">
      <c r="A17" s="1971" t="s">
        <v>30</v>
      </c>
      <c r="B17" s="1972"/>
      <c r="C17" s="1972"/>
      <c r="D17" s="1972"/>
      <c r="E17" s="1972"/>
      <c r="F17" s="1972"/>
      <c r="G17" s="1972"/>
      <c r="H17" s="1972"/>
      <c r="I17" s="1972"/>
      <c r="J17" s="1973"/>
      <c r="K17" s="101"/>
    </row>
    <row r="18" spans="1:11" ht="27" customHeight="1" thickBot="1" x14ac:dyDescent="0.3">
      <c r="A18" s="81"/>
      <c r="B18" s="82"/>
      <c r="C18" s="82"/>
      <c r="D18" s="82"/>
      <c r="E18" s="82"/>
      <c r="F18" s="82"/>
      <c r="G18" s="82"/>
      <c r="H18" s="82"/>
      <c r="I18" s="82"/>
      <c r="J18" s="83"/>
      <c r="K18" s="101"/>
    </row>
    <row r="19" spans="1:11" ht="15.6" customHeight="1" thickBot="1" x14ac:dyDescent="0.3">
      <c r="A19" s="81"/>
      <c r="B19" s="82"/>
      <c r="C19" s="82"/>
      <c r="D19" s="261">
        <v>2970</v>
      </c>
      <c r="E19" s="261">
        <v>4000</v>
      </c>
      <c r="F19" s="255">
        <v>2510</v>
      </c>
      <c r="G19" s="256">
        <v>2520</v>
      </c>
      <c r="H19" s="107">
        <v>2110</v>
      </c>
      <c r="I19" s="256">
        <v>2670</v>
      </c>
      <c r="J19" s="258">
        <v>2200</v>
      </c>
      <c r="K19" s="101"/>
    </row>
    <row r="20" spans="1:11" ht="15.6" customHeight="1" thickBot="1" x14ac:dyDescent="0.3">
      <c r="A20" s="81"/>
      <c r="B20" s="82"/>
      <c r="C20" s="82"/>
      <c r="D20" s="183">
        <f>D19-980+20</f>
        <v>2010</v>
      </c>
      <c r="E20" s="183">
        <f>D20*135%</f>
        <v>2713.5</v>
      </c>
      <c r="F20" s="184">
        <f>F19-980+20</f>
        <v>1550</v>
      </c>
      <c r="G20" s="184">
        <f>G19-830+20</f>
        <v>1710</v>
      </c>
      <c r="H20" s="184">
        <f>H19-830+20</f>
        <v>1300</v>
      </c>
      <c r="I20" s="184">
        <f>I19-830+20</f>
        <v>1860</v>
      </c>
      <c r="J20" s="184">
        <f>J19-830+20</f>
        <v>1390</v>
      </c>
      <c r="K20" s="101">
        <v>135</v>
      </c>
    </row>
    <row r="21" spans="1:11" ht="57.6" customHeight="1" x14ac:dyDescent="0.2">
      <c r="A21" s="57" t="s">
        <v>77</v>
      </c>
      <c r="B21" s="19" t="s">
        <v>86</v>
      </c>
      <c r="C21" s="290">
        <v>2</v>
      </c>
      <c r="D21" s="291">
        <v>2010</v>
      </c>
      <c r="E21" s="292">
        <v>2710</v>
      </c>
      <c r="F21" s="293">
        <v>1550</v>
      </c>
      <c r="G21" s="291">
        <v>1710</v>
      </c>
      <c r="H21" s="294">
        <v>1300</v>
      </c>
      <c r="I21" s="291">
        <v>1860</v>
      </c>
      <c r="J21" s="294">
        <v>1390</v>
      </c>
      <c r="K21" s="102"/>
    </row>
    <row r="22" spans="1:11" ht="12.6" customHeight="1" thickBot="1" x14ac:dyDescent="0.3">
      <c r="A22" s="60"/>
      <c r="B22" s="20"/>
      <c r="C22" s="176"/>
      <c r="D22" s="262">
        <v>3100</v>
      </c>
      <c r="E22" s="263">
        <v>4180</v>
      </c>
      <c r="F22" s="255">
        <v>2510</v>
      </c>
      <c r="G22" s="256">
        <v>2630</v>
      </c>
      <c r="H22" s="257">
        <v>2110</v>
      </c>
      <c r="I22" s="256">
        <v>2790</v>
      </c>
      <c r="J22" s="258">
        <v>2200</v>
      </c>
      <c r="K22" s="102"/>
    </row>
    <row r="23" spans="1:11" ht="14.45" customHeight="1" thickBot="1" x14ac:dyDescent="0.3">
      <c r="A23" s="60"/>
      <c r="B23" s="20"/>
      <c r="C23" s="176"/>
      <c r="D23" s="183">
        <f>D22-980+20</f>
        <v>2140</v>
      </c>
      <c r="E23" s="183">
        <f>D23*135%</f>
        <v>2889</v>
      </c>
      <c r="F23" s="184">
        <f>F22-980+20</f>
        <v>1550</v>
      </c>
      <c r="G23" s="184">
        <f>G22-830+20</f>
        <v>1820</v>
      </c>
      <c r="H23" s="184">
        <f>H22-830+20</f>
        <v>1300</v>
      </c>
      <c r="I23" s="184">
        <f>I22-830+20</f>
        <v>1980</v>
      </c>
      <c r="J23" s="184">
        <f>J22-830+20</f>
        <v>1390</v>
      </c>
      <c r="K23" s="102">
        <v>135</v>
      </c>
    </row>
    <row r="24" spans="1:11" ht="58.15" customHeight="1" x14ac:dyDescent="0.25">
      <c r="A24" s="58" t="s">
        <v>78</v>
      </c>
      <c r="B24" s="18" t="s">
        <v>87</v>
      </c>
      <c r="C24" s="298">
        <v>2</v>
      </c>
      <c r="D24" s="295">
        <v>2140</v>
      </c>
      <c r="E24" s="296">
        <v>2890</v>
      </c>
      <c r="F24" s="297">
        <v>1550</v>
      </c>
      <c r="G24" s="295">
        <v>1820</v>
      </c>
      <c r="H24" s="294">
        <v>1300</v>
      </c>
      <c r="I24" s="295">
        <v>1980</v>
      </c>
      <c r="J24" s="294">
        <v>1390</v>
      </c>
      <c r="K24" s="96"/>
    </row>
    <row r="25" spans="1:11" ht="12.6" customHeight="1" thickBot="1" x14ac:dyDescent="0.3">
      <c r="A25" s="58"/>
      <c r="B25" s="18"/>
      <c r="C25" s="28"/>
      <c r="D25" s="259">
        <v>3300</v>
      </c>
      <c r="E25" s="112">
        <v>4450</v>
      </c>
      <c r="F25" s="113">
        <v>2510</v>
      </c>
      <c r="G25" s="259">
        <v>2800</v>
      </c>
      <c r="H25" s="265">
        <v>2110</v>
      </c>
      <c r="I25" s="266">
        <v>2970</v>
      </c>
      <c r="J25" s="264">
        <v>2200</v>
      </c>
      <c r="K25" s="96"/>
    </row>
    <row r="26" spans="1:11" ht="15" customHeight="1" thickBot="1" x14ac:dyDescent="0.3">
      <c r="A26" s="58"/>
      <c r="B26" s="18"/>
      <c r="C26" s="28"/>
      <c r="D26" s="183">
        <f>D25-980+20</f>
        <v>2340</v>
      </c>
      <c r="E26" s="183">
        <f>D26*135%</f>
        <v>3159</v>
      </c>
      <c r="F26" s="183">
        <f>F25-980+20</f>
        <v>1550</v>
      </c>
      <c r="G26" s="184">
        <f>G25-830+20</f>
        <v>1990</v>
      </c>
      <c r="H26" s="184">
        <f>H25-830+20</f>
        <v>1300</v>
      </c>
      <c r="I26" s="184">
        <f>I25-830+20</f>
        <v>2160</v>
      </c>
      <c r="J26" s="184">
        <f>J25-830+20</f>
        <v>1390</v>
      </c>
      <c r="K26" s="96">
        <v>135</v>
      </c>
    </row>
    <row r="27" spans="1:11" ht="55.9" customHeight="1" thickBot="1" x14ac:dyDescent="0.3">
      <c r="A27" s="58" t="s">
        <v>44</v>
      </c>
      <c r="B27" s="18" t="s">
        <v>88</v>
      </c>
      <c r="C27" s="298">
        <v>2</v>
      </c>
      <c r="D27" s="295">
        <v>2340</v>
      </c>
      <c r="E27" s="296">
        <v>3160</v>
      </c>
      <c r="F27" s="297">
        <v>1550</v>
      </c>
      <c r="G27" s="295">
        <v>1990</v>
      </c>
      <c r="H27" s="294">
        <v>1300</v>
      </c>
      <c r="I27" s="295">
        <v>2160</v>
      </c>
      <c r="J27" s="294">
        <v>1390</v>
      </c>
      <c r="K27" s="96"/>
    </row>
    <row r="28" spans="1:11" ht="12.6" customHeight="1" thickBot="1" x14ac:dyDescent="0.3">
      <c r="A28" s="58"/>
      <c r="B28" s="18"/>
      <c r="C28" s="28"/>
      <c r="D28" s="186"/>
      <c r="E28" s="347">
        <v>3580</v>
      </c>
      <c r="F28" s="255">
        <v>2510</v>
      </c>
      <c r="G28" s="256"/>
      <c r="H28" s="257">
        <v>2110</v>
      </c>
      <c r="I28" s="256"/>
      <c r="J28" s="258">
        <v>2200</v>
      </c>
      <c r="K28" s="96"/>
    </row>
    <row r="29" spans="1:11" ht="12.6" customHeight="1" thickBot="1" x14ac:dyDescent="0.3">
      <c r="A29" s="58"/>
      <c r="B29" s="18"/>
      <c r="C29" s="28"/>
      <c r="D29" s="183"/>
      <c r="E29" s="183">
        <f>E28-980+20</f>
        <v>2620</v>
      </c>
      <c r="F29" s="183">
        <f>F28-980+20</f>
        <v>1550</v>
      </c>
      <c r="G29" s="184"/>
      <c r="H29" s="184">
        <f>H28-830+20</f>
        <v>1300</v>
      </c>
      <c r="I29" s="184"/>
      <c r="J29" s="184">
        <f>J28-830+20</f>
        <v>1390</v>
      </c>
      <c r="K29" s="96"/>
    </row>
    <row r="30" spans="1:11" ht="56.45" customHeight="1" thickBot="1" x14ac:dyDescent="0.3">
      <c r="A30" s="58" t="s">
        <v>28</v>
      </c>
      <c r="B30" s="18" t="s">
        <v>59</v>
      </c>
      <c r="C30" s="298">
        <v>1</v>
      </c>
      <c r="D30" s="295"/>
      <c r="E30" s="346">
        <v>2620</v>
      </c>
      <c r="F30" s="297">
        <v>1550</v>
      </c>
      <c r="G30" s="295"/>
      <c r="H30" s="294">
        <v>1300</v>
      </c>
      <c r="I30" s="295"/>
      <c r="J30" s="294">
        <v>1390</v>
      </c>
      <c r="K30" s="96"/>
    </row>
    <row r="31" spans="1:11" ht="15" customHeight="1" thickBot="1" x14ac:dyDescent="0.3">
      <c r="A31" s="58"/>
      <c r="B31" s="18"/>
      <c r="C31" s="28"/>
      <c r="D31" s="187"/>
      <c r="E31" s="144">
        <v>3830</v>
      </c>
      <c r="F31" s="255">
        <v>2510</v>
      </c>
      <c r="G31" s="269"/>
      <c r="H31" s="270">
        <v>2110</v>
      </c>
      <c r="I31" s="285"/>
      <c r="J31" s="286">
        <v>2200</v>
      </c>
      <c r="K31" s="96"/>
    </row>
    <row r="32" spans="1:11" ht="15" customHeight="1" thickBot="1" x14ac:dyDescent="0.3">
      <c r="A32" s="58"/>
      <c r="B32" s="18"/>
      <c r="C32" s="28"/>
      <c r="D32" s="183"/>
      <c r="E32" s="183">
        <f>E31-980+20</f>
        <v>2870</v>
      </c>
      <c r="F32" s="183">
        <f>F31-980+20</f>
        <v>1550</v>
      </c>
      <c r="G32" s="188"/>
      <c r="H32" s="184">
        <f>H31-830+20</f>
        <v>1300</v>
      </c>
      <c r="I32" s="184"/>
      <c r="J32" s="184">
        <f>J31-830+20</f>
        <v>1390</v>
      </c>
      <c r="K32" s="96"/>
    </row>
    <row r="33" spans="1:11" ht="44.45" customHeight="1" x14ac:dyDescent="0.25">
      <c r="A33" s="58" t="s">
        <v>29</v>
      </c>
      <c r="B33" s="18" t="s">
        <v>60</v>
      </c>
      <c r="C33" s="298">
        <v>1</v>
      </c>
      <c r="D33" s="299"/>
      <c r="E33" s="296">
        <v>2870</v>
      </c>
      <c r="F33" s="297">
        <v>1550</v>
      </c>
      <c r="G33" s="295"/>
      <c r="H33" s="294">
        <v>1300</v>
      </c>
      <c r="I33" s="295"/>
      <c r="J33" s="294">
        <v>1390</v>
      </c>
      <c r="K33" s="96"/>
    </row>
    <row r="34" spans="1:11" ht="13.9" customHeight="1" thickBot="1" x14ac:dyDescent="0.3">
      <c r="A34" s="177"/>
      <c r="B34" s="90"/>
      <c r="C34" s="93"/>
      <c r="D34" s="189"/>
      <c r="E34" s="283">
        <v>4140</v>
      </c>
      <c r="F34" s="191"/>
      <c r="G34" s="192"/>
      <c r="H34" s="284"/>
      <c r="I34" s="192"/>
      <c r="J34" s="284"/>
      <c r="K34" s="96"/>
    </row>
    <row r="35" spans="1:11" ht="13.9" customHeight="1" thickBot="1" x14ac:dyDescent="0.3">
      <c r="A35" s="177"/>
      <c r="B35" s="90"/>
      <c r="C35" s="93"/>
      <c r="D35" s="189"/>
      <c r="E35" s="184">
        <f>E34-980+20</f>
        <v>3180</v>
      </c>
      <c r="F35" s="191"/>
      <c r="G35" s="192"/>
      <c r="H35" s="284"/>
      <c r="I35" s="192"/>
      <c r="J35" s="284"/>
      <c r="K35" s="96"/>
    </row>
    <row r="36" spans="1:11" ht="44.45" customHeight="1" thickBot="1" x14ac:dyDescent="0.3">
      <c r="A36" s="222" t="s">
        <v>133</v>
      </c>
      <c r="B36" s="223" t="s">
        <v>134</v>
      </c>
      <c r="C36" s="224">
        <v>1</v>
      </c>
      <c r="D36" s="225"/>
      <c r="E36" s="287">
        <v>3180</v>
      </c>
      <c r="F36" s="191"/>
      <c r="G36" s="192"/>
      <c r="H36" s="284"/>
      <c r="I36" s="192"/>
      <c r="J36" s="284"/>
      <c r="K36" s="96"/>
    </row>
    <row r="37" spans="1:11" ht="15" customHeight="1" thickBot="1" x14ac:dyDescent="0.3">
      <c r="A37" s="177"/>
      <c r="B37" s="90"/>
      <c r="C37" s="93"/>
      <c r="D37" s="189"/>
      <c r="E37" s="190">
        <v>3300</v>
      </c>
      <c r="F37" s="191"/>
      <c r="G37" s="192"/>
      <c r="H37" s="191"/>
      <c r="I37" s="192"/>
      <c r="J37" s="191"/>
      <c r="K37" s="96"/>
    </row>
    <row r="38" spans="1:11" ht="14.45" customHeight="1" x14ac:dyDescent="0.25">
      <c r="A38" s="177"/>
      <c r="B38" s="90"/>
      <c r="C38" s="93"/>
      <c r="D38" s="193"/>
      <c r="E38" s="183">
        <f>E37-980+20</f>
        <v>2340</v>
      </c>
      <c r="F38" s="194"/>
      <c r="G38" s="195"/>
      <c r="H38" s="194"/>
      <c r="I38" s="195"/>
      <c r="J38" s="194"/>
      <c r="K38" s="96"/>
    </row>
    <row r="39" spans="1:11" ht="61.9" customHeight="1" thickBot="1" x14ac:dyDescent="0.3">
      <c r="A39" s="59" t="s">
        <v>32</v>
      </c>
      <c r="B39" s="21" t="s">
        <v>61</v>
      </c>
      <c r="C39" s="300">
        <v>1</v>
      </c>
      <c r="D39" s="301"/>
      <c r="E39" s="302">
        <v>2340</v>
      </c>
      <c r="F39" s="197"/>
      <c r="G39" s="196"/>
      <c r="H39" s="197"/>
      <c r="I39" s="196"/>
      <c r="J39" s="197"/>
      <c r="K39" s="96"/>
    </row>
    <row r="40" spans="1:11" ht="28.9" customHeight="1" x14ac:dyDescent="0.25">
      <c r="A40" s="1886" t="s">
        <v>54</v>
      </c>
      <c r="B40" s="2055"/>
      <c r="C40" s="2055"/>
      <c r="D40" s="2055"/>
      <c r="E40" s="2055"/>
      <c r="F40" s="2055"/>
      <c r="G40" s="2055"/>
      <c r="H40" s="2055"/>
      <c r="I40" s="2055"/>
      <c r="J40" s="2056"/>
      <c r="K40" s="4"/>
    </row>
    <row r="41" spans="1:11" ht="17.45" customHeight="1" thickBot="1" x14ac:dyDescent="0.3">
      <c r="A41" s="94"/>
      <c r="B41" s="169"/>
      <c r="C41" s="169"/>
      <c r="D41" s="288">
        <v>3460</v>
      </c>
      <c r="E41" s="288">
        <v>4850</v>
      </c>
      <c r="F41" s="257">
        <v>2510</v>
      </c>
      <c r="G41" s="269"/>
      <c r="H41" s="257">
        <v>2110</v>
      </c>
      <c r="I41" s="256"/>
      <c r="J41" s="258">
        <v>2200</v>
      </c>
      <c r="K41" s="4"/>
    </row>
    <row r="42" spans="1:11" ht="16.149999999999999" customHeight="1" thickBot="1" x14ac:dyDescent="0.3">
      <c r="A42" s="94"/>
      <c r="B42" s="169"/>
      <c r="C42" s="169"/>
      <c r="D42" s="289">
        <f>(D41-980+20)</f>
        <v>2500</v>
      </c>
      <c r="E42" s="183">
        <f>D42*140%</f>
        <v>3500</v>
      </c>
      <c r="F42" s="183">
        <f>F41-980+20</f>
        <v>1550</v>
      </c>
      <c r="G42" s="289"/>
      <c r="H42" s="184">
        <f>H41-830+20</f>
        <v>1300</v>
      </c>
      <c r="I42" s="184"/>
      <c r="J42" s="184">
        <f>J41-830+20</f>
        <v>1390</v>
      </c>
      <c r="K42" s="96">
        <v>140</v>
      </c>
    </row>
    <row r="43" spans="1:11" ht="66.599999999999994" customHeight="1" thickBot="1" x14ac:dyDescent="0.3">
      <c r="A43" s="351" t="s">
        <v>79</v>
      </c>
      <c r="B43" s="90" t="s">
        <v>62</v>
      </c>
      <c r="C43" s="359">
        <v>2</v>
      </c>
      <c r="D43" s="378">
        <v>2500</v>
      </c>
      <c r="E43" s="378">
        <v>3500</v>
      </c>
      <c r="F43" s="365">
        <v>1550</v>
      </c>
      <c r="G43" s="359"/>
      <c r="H43" s="379">
        <v>1300</v>
      </c>
      <c r="I43" s="359"/>
      <c r="J43" s="379">
        <v>1390</v>
      </c>
      <c r="K43" s="103"/>
    </row>
    <row r="44" spans="1:11" ht="15" customHeight="1" thickBot="1" x14ac:dyDescent="0.3">
      <c r="A44" s="380"/>
      <c r="B44" s="381" t="s">
        <v>142</v>
      </c>
      <c r="C44" s="382"/>
      <c r="D44" s="269">
        <v>3630</v>
      </c>
      <c r="E44" s="144">
        <v>5090</v>
      </c>
      <c r="F44" s="383"/>
      <c r="G44" s="384"/>
      <c r="H44" s="379"/>
      <c r="I44" s="385"/>
      <c r="J44" s="379"/>
      <c r="K44" s="103"/>
    </row>
    <row r="45" spans="1:11" ht="10.15" customHeight="1" x14ac:dyDescent="0.25">
      <c r="A45" s="386"/>
      <c r="B45" s="369"/>
      <c r="C45" s="370"/>
      <c r="D45" s="371">
        <f>(D44-980+20)</f>
        <v>2670</v>
      </c>
      <c r="E45" s="372">
        <f>D45*140%</f>
        <v>3737.9999999999995</v>
      </c>
      <c r="F45" s="365"/>
      <c r="G45" s="366"/>
      <c r="H45" s="367"/>
      <c r="I45" s="368"/>
      <c r="J45" s="367"/>
      <c r="K45" s="103"/>
    </row>
    <row r="46" spans="1:11" ht="56.45" customHeight="1" thickBot="1" x14ac:dyDescent="0.3">
      <c r="A46" s="373" t="s">
        <v>137</v>
      </c>
      <c r="B46" s="374" t="s">
        <v>63</v>
      </c>
      <c r="C46" s="375">
        <v>2</v>
      </c>
      <c r="D46" s="376">
        <v>2700</v>
      </c>
      <c r="E46" s="377">
        <v>3750</v>
      </c>
      <c r="F46" s="387"/>
      <c r="G46" s="388"/>
      <c r="H46" s="389"/>
      <c r="I46" s="390"/>
      <c r="J46" s="389"/>
      <c r="K46" s="103"/>
    </row>
    <row r="47" spans="1:11" ht="16.149999999999999" customHeight="1" thickBot="1" x14ac:dyDescent="0.3">
      <c r="A47" s="353"/>
      <c r="B47" s="20" t="s">
        <v>141</v>
      </c>
      <c r="C47" s="358"/>
      <c r="D47" s="313">
        <v>3960</v>
      </c>
      <c r="E47" s="314">
        <v>5540</v>
      </c>
      <c r="F47" s="270">
        <v>2510</v>
      </c>
      <c r="G47" s="137"/>
      <c r="H47" s="270">
        <v>2110</v>
      </c>
      <c r="I47" s="285"/>
      <c r="J47" s="286">
        <v>2200</v>
      </c>
      <c r="K47" s="103"/>
    </row>
    <row r="48" spans="1:11" ht="13.9" customHeight="1" thickBot="1" x14ac:dyDescent="0.3">
      <c r="A48" s="175"/>
      <c r="B48" s="18"/>
      <c r="C48" s="181"/>
      <c r="D48" s="315">
        <f>(D47-980+20)</f>
        <v>3000</v>
      </c>
      <c r="E48" s="183">
        <f>D48*140%</f>
        <v>4200</v>
      </c>
      <c r="F48" s="183">
        <f>F47-980+20</f>
        <v>1550</v>
      </c>
      <c r="G48" s="198"/>
      <c r="H48" s="184">
        <f>H47-830+20</f>
        <v>1300</v>
      </c>
      <c r="I48" s="198"/>
      <c r="J48" s="184">
        <f>J47-830+20</f>
        <v>1390</v>
      </c>
      <c r="K48" s="96">
        <v>140</v>
      </c>
    </row>
    <row r="49" spans="1:15" ht="64.150000000000006" customHeight="1" thickBot="1" x14ac:dyDescent="0.3">
      <c r="A49" s="59" t="s">
        <v>137</v>
      </c>
      <c r="B49" s="21" t="s">
        <v>63</v>
      </c>
      <c r="C49" s="29">
        <v>2</v>
      </c>
      <c r="D49" s="316">
        <v>3000</v>
      </c>
      <c r="E49" s="317">
        <v>4200</v>
      </c>
      <c r="F49" s="297">
        <v>1550</v>
      </c>
      <c r="G49" s="30"/>
      <c r="H49" s="294">
        <v>1300</v>
      </c>
      <c r="I49" s="30"/>
      <c r="J49" s="294">
        <v>1390</v>
      </c>
      <c r="K49" s="103"/>
      <c r="L49" s="46"/>
      <c r="M49" s="45"/>
      <c r="N49" s="45"/>
      <c r="O49" s="45"/>
    </row>
    <row r="50" spans="1:15" ht="36" customHeight="1" thickBot="1" x14ac:dyDescent="0.3">
      <c r="A50" s="1971" t="s">
        <v>80</v>
      </c>
      <c r="B50" s="2057"/>
      <c r="C50" s="2057"/>
      <c r="D50" s="2057"/>
      <c r="E50" s="2057"/>
      <c r="F50" s="2057"/>
      <c r="G50" s="2057"/>
      <c r="H50" s="2057"/>
      <c r="I50" s="2057"/>
      <c r="J50" s="2058"/>
      <c r="K50" s="13"/>
    </row>
    <row r="51" spans="1:15" ht="13.9" customHeight="1" thickBot="1" x14ac:dyDescent="0.3">
      <c r="A51" s="81"/>
      <c r="B51" s="178"/>
      <c r="C51" s="178"/>
      <c r="D51" s="263">
        <v>4200</v>
      </c>
      <c r="E51" s="263">
        <v>5880</v>
      </c>
      <c r="F51" s="263">
        <v>2520</v>
      </c>
      <c r="G51" s="263"/>
      <c r="H51" s="263">
        <v>2520</v>
      </c>
      <c r="I51" s="263"/>
      <c r="J51" s="263">
        <v>2520</v>
      </c>
      <c r="K51" s="13"/>
    </row>
    <row r="52" spans="1:15" ht="14.45" customHeight="1" thickBot="1" x14ac:dyDescent="0.3">
      <c r="A52" s="81"/>
      <c r="B52" s="178"/>
      <c r="C52" s="178"/>
      <c r="D52" s="180">
        <f>(D51-980+20)</f>
        <v>3240</v>
      </c>
      <c r="E52" s="183">
        <f>D52*140%</f>
        <v>4536</v>
      </c>
      <c r="F52" s="312">
        <f>D52*60%</f>
        <v>1944</v>
      </c>
      <c r="G52" s="182"/>
      <c r="H52" s="184"/>
      <c r="I52" s="182"/>
      <c r="J52" s="184"/>
      <c r="K52" s="96">
        <v>140</v>
      </c>
      <c r="L52">
        <v>60</v>
      </c>
    </row>
    <row r="53" spans="1:15" ht="63" customHeight="1" x14ac:dyDescent="0.25">
      <c r="A53" s="61" t="s">
        <v>13</v>
      </c>
      <c r="B53" s="19" t="s">
        <v>64</v>
      </c>
      <c r="C53" s="31">
        <v>2</v>
      </c>
      <c r="D53" s="291">
        <v>3240</v>
      </c>
      <c r="E53" s="292">
        <v>4540</v>
      </c>
      <c r="F53" s="318">
        <v>1940</v>
      </c>
      <c r="G53" s="68"/>
      <c r="H53" s="318">
        <v>1940</v>
      </c>
      <c r="I53" s="68"/>
      <c r="J53" s="318">
        <v>1940</v>
      </c>
      <c r="K53" s="96"/>
    </row>
    <row r="54" spans="1:15" ht="15.6" customHeight="1" thickBot="1" x14ac:dyDescent="0.3">
      <c r="A54" s="179"/>
      <c r="B54" s="20"/>
      <c r="C54" s="176"/>
      <c r="D54" s="319">
        <v>4520</v>
      </c>
      <c r="E54" s="320">
        <v>6320</v>
      </c>
      <c r="F54" s="321">
        <v>2480</v>
      </c>
      <c r="G54" s="319"/>
      <c r="H54" s="321">
        <v>2480</v>
      </c>
      <c r="I54" s="319"/>
      <c r="J54" s="321">
        <v>2480</v>
      </c>
      <c r="K54" s="96"/>
    </row>
    <row r="55" spans="1:15" ht="18.600000000000001" customHeight="1" x14ac:dyDescent="0.25">
      <c r="A55" s="179"/>
      <c r="B55" s="20"/>
      <c r="C55" s="176"/>
      <c r="D55" s="322">
        <f>(D54-980+20)</f>
        <v>3560</v>
      </c>
      <c r="E55" s="183">
        <f>D55*140%</f>
        <v>4984</v>
      </c>
      <c r="F55" s="312">
        <f>D55*55%</f>
        <v>1958.0000000000002</v>
      </c>
      <c r="G55" s="322"/>
      <c r="H55" s="184"/>
      <c r="I55" s="322"/>
      <c r="J55" s="184"/>
      <c r="K55" s="96">
        <v>140</v>
      </c>
      <c r="L55">
        <v>55</v>
      </c>
    </row>
    <row r="56" spans="1:15" ht="64.150000000000006" customHeight="1" x14ac:dyDescent="0.25">
      <c r="A56" s="58" t="s">
        <v>24</v>
      </c>
      <c r="B56" s="18" t="s">
        <v>65</v>
      </c>
      <c r="C56" s="28">
        <v>2</v>
      </c>
      <c r="D56" s="295">
        <v>3560</v>
      </c>
      <c r="E56" s="296">
        <v>4980</v>
      </c>
      <c r="F56" s="297">
        <v>1960</v>
      </c>
      <c r="G56" s="295"/>
      <c r="H56" s="297">
        <v>1960</v>
      </c>
      <c r="I56" s="295"/>
      <c r="J56" s="297">
        <v>1960</v>
      </c>
      <c r="K56" s="96"/>
    </row>
    <row r="57" spans="1:15" ht="14.45" customHeight="1" thickBot="1" x14ac:dyDescent="0.3">
      <c r="A57" s="58"/>
      <c r="B57" s="18"/>
      <c r="C57" s="28"/>
      <c r="D57" s="323">
        <v>4880</v>
      </c>
      <c r="E57" s="324">
        <v>6830</v>
      </c>
      <c r="F57" s="325">
        <v>2680</v>
      </c>
      <c r="G57" s="323"/>
      <c r="H57" s="325">
        <v>2680</v>
      </c>
      <c r="I57" s="323"/>
      <c r="J57" s="325">
        <v>2680</v>
      </c>
      <c r="K57" s="96"/>
    </row>
    <row r="58" spans="1:15" ht="15" customHeight="1" x14ac:dyDescent="0.25">
      <c r="A58" s="58"/>
      <c r="B58" s="18"/>
      <c r="C58" s="28"/>
      <c r="D58" s="322">
        <f>(D57-980+20)</f>
        <v>3920</v>
      </c>
      <c r="E58" s="183">
        <f>D58*140%</f>
        <v>5488</v>
      </c>
      <c r="F58" s="312">
        <f>D58*55%</f>
        <v>2156</v>
      </c>
      <c r="G58" s="185"/>
      <c r="H58" s="184"/>
      <c r="I58" s="185"/>
      <c r="J58" s="184"/>
      <c r="K58" s="96">
        <v>140</v>
      </c>
      <c r="L58">
        <v>55</v>
      </c>
    </row>
    <row r="59" spans="1:15" ht="60.6" customHeight="1" x14ac:dyDescent="0.25">
      <c r="A59" s="62" t="s">
        <v>14</v>
      </c>
      <c r="B59" s="18" t="s">
        <v>66</v>
      </c>
      <c r="C59" s="28">
        <v>2</v>
      </c>
      <c r="D59" s="295">
        <v>3920</v>
      </c>
      <c r="E59" s="296">
        <v>5490</v>
      </c>
      <c r="F59" s="297">
        <v>2160</v>
      </c>
      <c r="G59" s="295"/>
      <c r="H59" s="297">
        <v>2160</v>
      </c>
      <c r="I59" s="295"/>
      <c r="J59" s="297">
        <v>2160</v>
      </c>
      <c r="K59" s="96"/>
    </row>
    <row r="60" spans="1:15" ht="15.6" customHeight="1" thickBot="1" x14ac:dyDescent="0.3">
      <c r="A60" s="62"/>
      <c r="B60" s="18"/>
      <c r="C60" s="28"/>
      <c r="D60" s="323">
        <v>5190</v>
      </c>
      <c r="E60" s="324">
        <v>7270</v>
      </c>
      <c r="F60" s="325">
        <v>2860</v>
      </c>
      <c r="G60" s="323"/>
      <c r="H60" s="325">
        <v>2860</v>
      </c>
      <c r="I60" s="323"/>
      <c r="J60" s="325">
        <v>2860</v>
      </c>
      <c r="K60" s="96"/>
    </row>
    <row r="61" spans="1:15" ht="16.149999999999999" customHeight="1" x14ac:dyDescent="0.25">
      <c r="A61" s="62"/>
      <c r="B61" s="18"/>
      <c r="C61" s="28"/>
      <c r="D61" s="322">
        <f>(D60-980+20)</f>
        <v>4230</v>
      </c>
      <c r="E61" s="183">
        <f>D61*140%</f>
        <v>5922</v>
      </c>
      <c r="F61" s="312">
        <f>D61*55%</f>
        <v>2326.5</v>
      </c>
      <c r="G61" s="185"/>
      <c r="H61" s="184"/>
      <c r="I61" s="192"/>
      <c r="J61" s="184"/>
      <c r="K61" s="96">
        <v>140</v>
      </c>
      <c r="L61">
        <v>55</v>
      </c>
    </row>
    <row r="62" spans="1:15" ht="63.6" customHeight="1" thickBot="1" x14ac:dyDescent="0.3">
      <c r="A62" s="63" t="s">
        <v>25</v>
      </c>
      <c r="B62" s="18" t="s">
        <v>67</v>
      </c>
      <c r="C62" s="32">
        <v>2</v>
      </c>
      <c r="D62" s="326">
        <v>4230</v>
      </c>
      <c r="E62" s="327">
        <v>5920</v>
      </c>
      <c r="F62" s="328">
        <v>2330</v>
      </c>
      <c r="G62" s="326"/>
      <c r="H62" s="328">
        <v>2330</v>
      </c>
      <c r="I62" s="329"/>
      <c r="J62" s="328">
        <v>2330</v>
      </c>
      <c r="K62" s="51"/>
    </row>
    <row r="63" spans="1:15" ht="28.9" customHeight="1" x14ac:dyDescent="0.3">
      <c r="A63" s="47" t="s">
        <v>82</v>
      </c>
      <c r="B63" s="25"/>
      <c r="C63" s="25"/>
      <c r="D63" s="25"/>
      <c r="E63" s="25"/>
      <c r="F63" s="26"/>
      <c r="G63" s="26"/>
      <c r="H63" s="26"/>
      <c r="I63" s="26"/>
      <c r="J63" s="16"/>
      <c r="K63" s="16"/>
    </row>
    <row r="64" spans="1:15" ht="19.899999999999999" customHeight="1" x14ac:dyDescent="0.25">
      <c r="A64" s="16" t="s">
        <v>12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20.45" customHeight="1" x14ac:dyDescent="0.25">
      <c r="A65" s="1807" t="s">
        <v>81</v>
      </c>
      <c r="B65" s="1807"/>
      <c r="C65" s="1807"/>
      <c r="D65" s="1807"/>
      <c r="E65" s="1807"/>
      <c r="F65" s="1807"/>
      <c r="G65" s="1807"/>
      <c r="H65" s="1807"/>
      <c r="I65" s="1807"/>
      <c r="J65" s="1807"/>
      <c r="K65" s="27"/>
    </row>
    <row r="66" spans="1:11" ht="24.6" customHeight="1" x14ac:dyDescent="0.25">
      <c r="A66" s="16" t="s">
        <v>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26.45" customHeight="1" x14ac:dyDescent="0.25">
      <c r="A67" s="16" t="s">
        <v>10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24" customHeight="1" x14ac:dyDescent="0.25">
      <c r="A68" s="16" t="s">
        <v>11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20.45" customHeight="1" x14ac:dyDescent="0.25">
      <c r="A69" s="16" t="s">
        <v>49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27" customHeight="1" x14ac:dyDescent="0.25">
      <c r="A70" s="1808" t="s">
        <v>83</v>
      </c>
      <c r="B70" s="1807"/>
      <c r="C70" s="1807"/>
      <c r="D70" s="1807"/>
      <c r="E70" s="1807"/>
      <c r="F70" s="1807"/>
      <c r="G70" s="1807"/>
      <c r="H70" s="1807"/>
      <c r="I70" s="1807"/>
      <c r="J70" s="1807"/>
      <c r="K70" s="27"/>
    </row>
    <row r="71" spans="1:11" ht="42" customHeight="1" x14ac:dyDescent="0.25">
      <c r="A71" s="1870" t="s">
        <v>55</v>
      </c>
      <c r="B71" s="1870"/>
      <c r="C71" s="1870"/>
      <c r="D71" s="1870"/>
      <c r="E71" s="1870"/>
      <c r="F71" s="1870"/>
      <c r="G71" s="1870"/>
      <c r="H71" s="1870"/>
      <c r="I71" s="1870"/>
      <c r="J71" s="1870"/>
      <c r="K71" s="79"/>
    </row>
    <row r="72" spans="1:11" ht="67.150000000000006" customHeight="1" x14ac:dyDescent="0.25">
      <c r="A72" s="1841" t="s">
        <v>114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39"/>
    </row>
    <row r="73" spans="1:11" ht="29.45" customHeight="1" x14ac:dyDescent="0.25">
      <c r="A73" s="1841" t="s">
        <v>50</v>
      </c>
      <c r="B73" s="1841"/>
      <c r="C73" s="1841"/>
      <c r="D73" s="1841"/>
      <c r="E73" s="1841"/>
      <c r="F73" s="1841"/>
      <c r="G73" s="1841"/>
      <c r="H73" s="1841"/>
      <c r="I73" s="1841"/>
      <c r="J73" s="1841"/>
      <c r="K73" s="39"/>
    </row>
    <row r="74" spans="1:11" ht="56.45" customHeight="1" x14ac:dyDescent="0.25">
      <c r="A74" s="1841" t="s">
        <v>115</v>
      </c>
      <c r="B74" s="1841"/>
      <c r="C74" s="1841"/>
      <c r="D74" s="1841"/>
      <c r="E74" s="1841"/>
      <c r="F74" s="1841"/>
      <c r="G74" s="1841"/>
      <c r="H74" s="1841"/>
      <c r="I74" s="1841"/>
      <c r="J74" s="1841"/>
      <c r="K74" s="39"/>
    </row>
    <row r="75" spans="1:11" ht="54.6" customHeight="1" thickBot="1" x14ac:dyDescent="0.3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47.25" customHeight="1" thickBot="1" x14ac:dyDescent="0.25">
      <c r="A76" s="1781" t="s">
        <v>20</v>
      </c>
      <c r="B76" s="1783" t="s">
        <v>21</v>
      </c>
      <c r="C76" s="1783" t="s">
        <v>22</v>
      </c>
      <c r="D76" s="1793" t="s">
        <v>52</v>
      </c>
      <c r="E76" s="1790"/>
      <c r="F76" s="1842"/>
      <c r="G76" s="1793" t="s">
        <v>84</v>
      </c>
      <c r="H76" s="1842"/>
      <c r="I76" s="1793" t="s">
        <v>85</v>
      </c>
      <c r="J76" s="1792"/>
      <c r="K76" s="100"/>
    </row>
    <row r="77" spans="1:11" ht="57.6" customHeight="1" thickBot="1" x14ac:dyDescent="0.25">
      <c r="A77" s="1782"/>
      <c r="B77" s="1784"/>
      <c r="C77" s="1830"/>
      <c r="D77" s="22" t="s">
        <v>27</v>
      </c>
      <c r="E77" s="23" t="s">
        <v>26</v>
      </c>
      <c r="F77" s="24" t="s">
        <v>129</v>
      </c>
      <c r="G77" s="22" t="s">
        <v>23</v>
      </c>
      <c r="H77" s="24" t="s">
        <v>129</v>
      </c>
      <c r="I77" s="22" t="s">
        <v>23</v>
      </c>
      <c r="J77" s="24" t="s">
        <v>129</v>
      </c>
      <c r="K77" s="49"/>
    </row>
    <row r="78" spans="1:11" ht="33" customHeight="1" thickBot="1" x14ac:dyDescent="0.25">
      <c r="A78" s="1797" t="s">
        <v>92</v>
      </c>
      <c r="B78" s="1798"/>
      <c r="C78" s="1798"/>
      <c r="D78" s="1798"/>
      <c r="E78" s="1798"/>
      <c r="F78" s="1798"/>
      <c r="G78" s="1798"/>
      <c r="H78" s="1798"/>
      <c r="I78" s="1798"/>
      <c r="J78" s="1799"/>
      <c r="K78" s="88"/>
    </row>
    <row r="79" spans="1:11" ht="13.5" customHeight="1" x14ac:dyDescent="0.25">
      <c r="A79" s="84"/>
      <c r="B79" s="85"/>
      <c r="C79" s="85"/>
      <c r="D79" s="261">
        <v>2760</v>
      </c>
      <c r="E79" s="261">
        <v>3730</v>
      </c>
      <c r="F79" s="255">
        <v>2410</v>
      </c>
      <c r="G79" s="256">
        <v>2345</v>
      </c>
      <c r="H79" s="257">
        <v>1930</v>
      </c>
      <c r="I79" s="256">
        <v>2485</v>
      </c>
      <c r="J79" s="258">
        <v>2100</v>
      </c>
      <c r="K79" s="53"/>
    </row>
    <row r="80" spans="1:11" ht="14.25" customHeight="1" x14ac:dyDescent="0.25">
      <c r="A80" s="87"/>
      <c r="B80" s="87"/>
      <c r="C80" s="411">
        <v>7.4999999999999997E-2</v>
      </c>
      <c r="D80" s="107">
        <f>D79*107.5%</f>
        <v>2967</v>
      </c>
      <c r="E80" s="107">
        <f>D80*135%</f>
        <v>4005.4500000000003</v>
      </c>
      <c r="F80" s="113"/>
      <c r="G80" s="259">
        <f>D80*85%</f>
        <v>2521.9499999999998</v>
      </c>
      <c r="H80" s="113"/>
      <c r="I80" s="260">
        <f>D80*90%</f>
        <v>2670.3</v>
      </c>
      <c r="J80" s="114"/>
      <c r="K80" s="53"/>
    </row>
    <row r="81" spans="1:26" ht="15" customHeight="1" thickBot="1" x14ac:dyDescent="0.25">
      <c r="A81" s="149"/>
      <c r="B81" s="149"/>
      <c r="C81" s="149"/>
      <c r="D81" s="261">
        <v>2970</v>
      </c>
      <c r="E81" s="261">
        <v>4000</v>
      </c>
      <c r="F81" s="255">
        <v>2510</v>
      </c>
      <c r="G81" s="256">
        <v>2520</v>
      </c>
      <c r="H81" s="107">
        <v>2110</v>
      </c>
      <c r="I81" s="256">
        <v>2670</v>
      </c>
      <c r="J81" s="258">
        <v>2200</v>
      </c>
      <c r="K81" s="88"/>
    </row>
    <row r="82" spans="1:26" ht="56.25" customHeight="1" thickBot="1" x14ac:dyDescent="0.3">
      <c r="A82" s="157" t="s">
        <v>45</v>
      </c>
      <c r="B82" s="158" t="s">
        <v>88</v>
      </c>
      <c r="C82" s="159">
        <v>2</v>
      </c>
      <c r="D82" s="244">
        <v>2970</v>
      </c>
      <c r="E82" s="244">
        <v>4000</v>
      </c>
      <c r="F82" s="247">
        <v>2510</v>
      </c>
      <c r="G82" s="250">
        <v>2520</v>
      </c>
      <c r="H82" s="281">
        <v>2110</v>
      </c>
      <c r="I82" s="250">
        <v>2670</v>
      </c>
      <c r="J82" s="282">
        <v>2200</v>
      </c>
      <c r="K82" s="51"/>
    </row>
    <row r="83" spans="1:26" ht="12.75" customHeight="1" x14ac:dyDescent="0.25">
      <c r="A83" s="150"/>
      <c r="B83" s="20"/>
      <c r="C83" s="86"/>
      <c r="D83" s="262">
        <v>2880</v>
      </c>
      <c r="E83" s="263">
        <v>3880</v>
      </c>
      <c r="F83" s="255">
        <v>2410</v>
      </c>
      <c r="G83" s="256">
        <v>2440</v>
      </c>
      <c r="H83" s="257">
        <v>1930</v>
      </c>
      <c r="I83" s="256">
        <v>2590</v>
      </c>
      <c r="J83" s="258">
        <v>2100</v>
      </c>
      <c r="K83" s="53"/>
    </row>
    <row r="84" spans="1:26" ht="12.75" customHeight="1" thickBot="1" x14ac:dyDescent="0.3">
      <c r="A84" s="64"/>
      <c r="B84" s="18"/>
      <c r="C84" s="411">
        <v>7.4999999999999997E-2</v>
      </c>
      <c r="D84" s="106">
        <f>D83*107.5%</f>
        <v>3096</v>
      </c>
      <c r="E84" s="107">
        <f>D84*135%</f>
        <v>4179.6000000000004</v>
      </c>
      <c r="F84" s="108"/>
      <c r="G84" s="106">
        <f>D84*85%</f>
        <v>2631.6</v>
      </c>
      <c r="H84" s="108"/>
      <c r="I84" s="106">
        <f>D84*90%</f>
        <v>2786.4</v>
      </c>
      <c r="J84" s="108"/>
      <c r="K84" s="53"/>
    </row>
    <row r="85" spans="1:26" ht="12" customHeight="1" thickBot="1" x14ac:dyDescent="0.3">
      <c r="A85" s="130"/>
      <c r="B85" s="90"/>
      <c r="C85" s="91"/>
      <c r="D85" s="262">
        <v>3100</v>
      </c>
      <c r="E85" s="263">
        <v>4180</v>
      </c>
      <c r="F85" s="255">
        <v>2510</v>
      </c>
      <c r="G85" s="256">
        <v>2630</v>
      </c>
      <c r="H85" s="257">
        <v>2110</v>
      </c>
      <c r="I85" s="256">
        <v>2790</v>
      </c>
      <c r="J85" s="258">
        <v>2200</v>
      </c>
      <c r="K85" s="2047" t="s">
        <v>122</v>
      </c>
      <c r="L85" s="2048"/>
      <c r="M85" s="2048"/>
      <c r="N85" s="2048"/>
      <c r="O85" s="2048"/>
      <c r="P85" s="2059" t="s">
        <v>123</v>
      </c>
      <c r="Q85" s="2059"/>
      <c r="R85" s="2059"/>
      <c r="S85" s="2059"/>
      <c r="T85" s="2061" t="s">
        <v>124</v>
      </c>
      <c r="U85" s="1897"/>
      <c r="V85" s="1897"/>
      <c r="W85" s="1897" t="s">
        <v>125</v>
      </c>
      <c r="X85" s="2062"/>
      <c r="Y85" s="2059" t="s">
        <v>126</v>
      </c>
      <c r="Z85" s="2060"/>
    </row>
    <row r="86" spans="1:26" ht="71.45" customHeight="1" thickBot="1" x14ac:dyDescent="0.3">
      <c r="A86" s="157" t="s">
        <v>46</v>
      </c>
      <c r="B86" s="158" t="s">
        <v>89</v>
      </c>
      <c r="C86" s="159">
        <v>2</v>
      </c>
      <c r="D86" s="248">
        <v>3100</v>
      </c>
      <c r="E86" s="249">
        <v>4180</v>
      </c>
      <c r="F86" s="247">
        <v>2510</v>
      </c>
      <c r="G86" s="250">
        <v>2630</v>
      </c>
      <c r="H86" s="251">
        <v>2110</v>
      </c>
      <c r="I86" s="250">
        <v>2790</v>
      </c>
      <c r="J86" s="246">
        <v>2200</v>
      </c>
      <c r="K86" s="228"/>
      <c r="L86" s="229" t="s">
        <v>99</v>
      </c>
      <c r="M86" s="229" t="s">
        <v>100</v>
      </c>
      <c r="N86" s="230" t="s">
        <v>101</v>
      </c>
      <c r="O86" s="229" t="s">
        <v>102</v>
      </c>
      <c r="P86" s="229" t="s">
        <v>99</v>
      </c>
      <c r="Q86" s="229" t="s">
        <v>100</v>
      </c>
      <c r="R86" s="230" t="s">
        <v>101</v>
      </c>
      <c r="S86" s="231" t="s">
        <v>117</v>
      </c>
      <c r="T86" s="229"/>
      <c r="U86" s="229" t="s">
        <v>99</v>
      </c>
      <c r="V86" s="229" t="s">
        <v>100</v>
      </c>
      <c r="W86" s="232" t="s">
        <v>107</v>
      </c>
      <c r="X86" s="232" t="s">
        <v>108</v>
      </c>
      <c r="Y86" s="232" t="s">
        <v>127</v>
      </c>
      <c r="Z86" s="232" t="s">
        <v>128</v>
      </c>
    </row>
    <row r="87" spans="1:26" ht="16.899999999999999" hidden="1" customHeight="1" thickBot="1" x14ac:dyDescent="0.3">
      <c r="A87" s="125"/>
      <c r="B87" s="123" t="s">
        <v>35</v>
      </c>
      <c r="C87" s="124"/>
      <c r="D87" s="126">
        <v>2670</v>
      </c>
      <c r="E87" s="127"/>
      <c r="F87" s="128"/>
      <c r="G87" s="126"/>
      <c r="H87" s="128"/>
      <c r="I87" s="126"/>
      <c r="J87" s="129"/>
      <c r="K87" s="35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.15" customHeight="1" x14ac:dyDescent="0.25">
      <c r="A88" s="131"/>
      <c r="B88" s="19"/>
      <c r="C88" s="37"/>
      <c r="D88" s="5"/>
      <c r="E88" s="5"/>
      <c r="F88" s="5"/>
      <c r="G88" s="5"/>
      <c r="H88" s="5"/>
      <c r="I88" s="5"/>
      <c r="J88" s="5"/>
      <c r="K88" s="118" t="s">
        <v>103</v>
      </c>
      <c r="L88" s="167">
        <v>880</v>
      </c>
      <c r="M88" s="167">
        <v>980</v>
      </c>
      <c r="N88" s="167">
        <v>1210</v>
      </c>
      <c r="O88" s="172">
        <f>L88+M88+N88</f>
        <v>3070</v>
      </c>
      <c r="P88" s="167">
        <v>880</v>
      </c>
      <c r="Q88" s="167">
        <v>980</v>
      </c>
      <c r="R88" s="167">
        <v>550</v>
      </c>
      <c r="S88" s="172">
        <v>2410</v>
      </c>
      <c r="T88" s="110" t="s">
        <v>106</v>
      </c>
      <c r="U88" s="242">
        <v>720</v>
      </c>
      <c r="V88" s="242">
        <v>830</v>
      </c>
      <c r="W88" s="233">
        <v>1060</v>
      </c>
      <c r="X88" s="172">
        <v>2610</v>
      </c>
      <c r="Y88" s="233">
        <v>1220</v>
      </c>
      <c r="Z88" s="172">
        <v>2770</v>
      </c>
    </row>
    <row r="89" spans="1:26" ht="12" customHeight="1" x14ac:dyDescent="0.25">
      <c r="A89" s="65"/>
      <c r="B89" s="18"/>
      <c r="C89" s="38"/>
      <c r="D89" s="259">
        <v>3070</v>
      </c>
      <c r="E89" s="112">
        <v>4140</v>
      </c>
      <c r="F89" s="113">
        <v>2410</v>
      </c>
      <c r="G89" s="259">
        <v>2610</v>
      </c>
      <c r="H89" s="113">
        <v>1930</v>
      </c>
      <c r="I89" s="259">
        <v>2770</v>
      </c>
      <c r="J89" s="264">
        <v>2100</v>
      </c>
      <c r="K89" s="227">
        <v>1.075</v>
      </c>
      <c r="L89" s="237">
        <v>968</v>
      </c>
      <c r="M89" s="237">
        <v>980</v>
      </c>
      <c r="N89" s="237">
        <f>O89-L89-M89</f>
        <v>1352.25</v>
      </c>
      <c r="O89" s="237">
        <f>O88*107.5%</f>
        <v>3300.25</v>
      </c>
      <c r="P89" s="237">
        <v>968</v>
      </c>
      <c r="Q89" s="237">
        <v>980</v>
      </c>
      <c r="R89" s="238">
        <f>N89*40%</f>
        <v>540.9</v>
      </c>
      <c r="S89" s="237">
        <f>P89+Q89+R89</f>
        <v>2488.9</v>
      </c>
      <c r="T89" s="239"/>
      <c r="U89" s="239">
        <f>L89*85%</f>
        <v>822.8</v>
      </c>
      <c r="V89" s="237">
        <f>M89*85%</f>
        <v>833</v>
      </c>
      <c r="W89" s="237">
        <f>X89-V89-U89</f>
        <v>1149.4125000000001</v>
      </c>
      <c r="X89" s="238">
        <f>O89*85%</f>
        <v>2805.2125000000001</v>
      </c>
      <c r="Y89" s="239">
        <f>Z89-V89-U89</f>
        <v>1314.425</v>
      </c>
      <c r="Z89" s="238">
        <f>O89*90%</f>
        <v>2970.2249999999999</v>
      </c>
    </row>
    <row r="90" spans="1:26" ht="15" customHeight="1" x14ac:dyDescent="0.25">
      <c r="A90" s="65"/>
      <c r="B90" s="18"/>
      <c r="C90" s="411">
        <v>7.4999999999999997E-2</v>
      </c>
      <c r="D90" s="111">
        <f>D89*107.5%</f>
        <v>3300.25</v>
      </c>
      <c r="E90" s="111">
        <f>D90*135%</f>
        <v>4455.3375000000005</v>
      </c>
      <c r="F90" s="111"/>
      <c r="G90" s="111">
        <f>D90*85%</f>
        <v>2805.2125000000001</v>
      </c>
      <c r="H90" s="111"/>
      <c r="I90" s="111">
        <f>D90*90%</f>
        <v>2970.2249999999999</v>
      </c>
      <c r="J90" s="120"/>
      <c r="K90" s="118" t="s">
        <v>104</v>
      </c>
      <c r="L90" s="168">
        <v>980</v>
      </c>
      <c r="M90" s="168">
        <v>980</v>
      </c>
      <c r="N90" s="168">
        <v>1340</v>
      </c>
      <c r="O90" s="173">
        <f>L90+M90+N90</f>
        <v>3300</v>
      </c>
      <c r="P90" s="201">
        <v>980</v>
      </c>
      <c r="Q90" s="201">
        <v>980</v>
      </c>
      <c r="R90" s="201">
        <v>550</v>
      </c>
      <c r="S90" s="201">
        <v>2510</v>
      </c>
      <c r="T90" s="169"/>
      <c r="U90" s="199">
        <v>820</v>
      </c>
      <c r="V90" s="199">
        <v>830</v>
      </c>
      <c r="W90" s="199">
        <v>1150</v>
      </c>
      <c r="X90" s="202">
        <f>U90+V90+W90</f>
        <v>2800</v>
      </c>
      <c r="Y90" s="241">
        <v>1320</v>
      </c>
      <c r="Z90" s="202">
        <f>U90+V90+Y90</f>
        <v>2970</v>
      </c>
    </row>
    <row r="91" spans="1:26" ht="16.899999999999999" customHeight="1" thickBot="1" x14ac:dyDescent="0.3">
      <c r="A91" s="119"/>
      <c r="B91" s="90"/>
      <c r="C91" s="91"/>
      <c r="D91" s="259">
        <v>3300</v>
      </c>
      <c r="E91" s="112">
        <v>4450</v>
      </c>
      <c r="F91" s="113">
        <v>2510</v>
      </c>
      <c r="G91" s="259">
        <v>2800</v>
      </c>
      <c r="H91" s="265">
        <v>2110</v>
      </c>
      <c r="I91" s="266">
        <v>2970</v>
      </c>
      <c r="J91" s="264">
        <v>2200</v>
      </c>
      <c r="K91" s="118" t="s">
        <v>105</v>
      </c>
      <c r="L91" s="170">
        <f t="shared" ref="L91:S91" si="0">L90/L88</f>
        <v>1.1136363636363635</v>
      </c>
      <c r="M91" s="170">
        <f t="shared" si="0"/>
        <v>1</v>
      </c>
      <c r="N91" s="170">
        <f t="shared" si="0"/>
        <v>1.1074380165289257</v>
      </c>
      <c r="O91" s="170">
        <f t="shared" si="0"/>
        <v>1.0749185667752443</v>
      </c>
      <c r="P91" s="170">
        <f t="shared" si="0"/>
        <v>1.1136363636363635</v>
      </c>
      <c r="Q91" s="170">
        <f t="shared" si="0"/>
        <v>1</v>
      </c>
      <c r="R91" s="170">
        <f t="shared" si="0"/>
        <v>1</v>
      </c>
      <c r="S91" s="170">
        <f t="shared" si="0"/>
        <v>1.04149377593361</v>
      </c>
      <c r="T91" s="169"/>
      <c r="U91" s="169"/>
      <c r="V91" s="170">
        <f>V90/V88</f>
        <v>1</v>
      </c>
      <c r="W91" s="170">
        <f>W90/W88</f>
        <v>1.0849056603773586</v>
      </c>
      <c r="X91" s="170">
        <f>X90/X88</f>
        <v>1.0727969348659003</v>
      </c>
      <c r="Y91" s="170">
        <f>Y90/Y88</f>
        <v>1.0819672131147542</v>
      </c>
      <c r="Z91" s="170">
        <f>Z90/Z88</f>
        <v>1.0722021660649819</v>
      </c>
    </row>
    <row r="92" spans="1:26" ht="63" customHeight="1" x14ac:dyDescent="0.25">
      <c r="A92" s="335" t="s">
        <v>44</v>
      </c>
      <c r="B92" s="336" t="s">
        <v>88</v>
      </c>
      <c r="C92" s="337">
        <v>2</v>
      </c>
      <c r="D92" s="250">
        <v>3300</v>
      </c>
      <c r="E92" s="334">
        <v>4450</v>
      </c>
      <c r="F92" s="251">
        <v>2510</v>
      </c>
      <c r="G92" s="250">
        <v>2800</v>
      </c>
      <c r="H92" s="251">
        <v>2110</v>
      </c>
      <c r="I92" s="250">
        <v>2970</v>
      </c>
      <c r="J92" s="338">
        <v>2200</v>
      </c>
      <c r="K92" s="51"/>
      <c r="L92" s="5"/>
      <c r="M92" s="96"/>
      <c r="N92" s="96"/>
      <c r="O92" s="2046" t="s">
        <v>111</v>
      </c>
      <c r="P92" s="169" t="s">
        <v>109</v>
      </c>
      <c r="Q92" s="233">
        <v>1860</v>
      </c>
      <c r="R92" s="234">
        <v>550</v>
      </c>
      <c r="S92" s="235">
        <v>2410</v>
      </c>
      <c r="T92" s="171" t="s">
        <v>112</v>
      </c>
      <c r="U92" s="169"/>
      <c r="V92" s="174">
        <v>1550</v>
      </c>
      <c r="W92" s="174">
        <v>380</v>
      </c>
      <c r="X92" s="174">
        <v>1930</v>
      </c>
      <c r="Y92" s="174">
        <f>Z92-V92</f>
        <v>550</v>
      </c>
      <c r="Z92" s="174">
        <v>2100</v>
      </c>
    </row>
    <row r="93" spans="1:26" ht="12.6" customHeight="1" x14ac:dyDescent="0.25">
      <c r="A93" s="331"/>
      <c r="B93" s="18"/>
      <c r="C93" s="332"/>
      <c r="D93" s="343">
        <v>3300</v>
      </c>
      <c r="E93" s="303"/>
      <c r="F93" s="303"/>
      <c r="G93" s="303"/>
      <c r="H93" s="303"/>
      <c r="I93" s="303"/>
      <c r="J93" s="303"/>
      <c r="K93" s="51"/>
      <c r="L93" s="5"/>
      <c r="M93" s="96"/>
      <c r="N93" s="96"/>
      <c r="O93" s="2046"/>
      <c r="P93" s="169"/>
      <c r="Q93" s="233"/>
      <c r="R93" s="234"/>
      <c r="S93" s="235"/>
      <c r="T93" s="171"/>
      <c r="U93" s="169"/>
      <c r="V93" s="174"/>
      <c r="W93" s="174"/>
      <c r="X93" s="174"/>
      <c r="Y93" s="174"/>
      <c r="Z93" s="174"/>
    </row>
    <row r="94" spans="1:26" ht="12" customHeight="1" x14ac:dyDescent="0.25">
      <c r="A94" s="331"/>
      <c r="B94" s="18"/>
      <c r="C94" s="332"/>
      <c r="D94" s="343">
        <f>D93*85%</f>
        <v>2805</v>
      </c>
      <c r="E94" s="303"/>
      <c r="F94" s="303"/>
      <c r="G94" s="303"/>
      <c r="H94" s="303"/>
      <c r="I94" s="303"/>
      <c r="J94" s="303"/>
      <c r="K94" s="51"/>
      <c r="L94" s="5"/>
      <c r="M94" s="96"/>
      <c r="N94" s="96"/>
      <c r="O94" s="2046"/>
      <c r="P94" s="169"/>
      <c r="Q94" s="233"/>
      <c r="R94" s="234"/>
      <c r="S94" s="235"/>
      <c r="T94" s="171"/>
      <c r="U94" s="169"/>
      <c r="V94" s="174"/>
      <c r="W94" s="174"/>
      <c r="X94" s="174"/>
      <c r="Y94" s="174"/>
      <c r="Z94" s="174"/>
    </row>
    <row r="95" spans="1:26" ht="68.45" customHeight="1" x14ac:dyDescent="0.25">
      <c r="A95" s="63" t="s">
        <v>119</v>
      </c>
      <c r="B95" s="18" t="s">
        <v>88</v>
      </c>
      <c r="C95" s="72">
        <v>2</v>
      </c>
      <c r="D95" s="330">
        <v>2805</v>
      </c>
      <c r="E95" s="252"/>
      <c r="F95" s="252"/>
      <c r="G95" s="252"/>
      <c r="H95" s="252"/>
      <c r="I95" s="252"/>
      <c r="J95" s="252"/>
      <c r="K95" s="51"/>
      <c r="L95" s="5"/>
      <c r="M95" s="96"/>
      <c r="N95" s="96"/>
      <c r="O95" s="2046"/>
      <c r="P95" s="169"/>
      <c r="Q95" s="233"/>
      <c r="R95" s="234"/>
      <c r="S95" s="235"/>
      <c r="T95" s="171"/>
      <c r="U95" s="169"/>
      <c r="V95" s="174"/>
      <c r="W95" s="174"/>
      <c r="X95" s="174"/>
      <c r="Y95" s="174"/>
      <c r="Z95" s="174"/>
    </row>
    <row r="96" spans="1:26" ht="15" customHeight="1" x14ac:dyDescent="0.25">
      <c r="A96" s="138"/>
      <c r="B96" s="121"/>
      <c r="C96" s="122"/>
      <c r="D96" s="339">
        <v>3070</v>
      </c>
      <c r="E96" s="340"/>
      <c r="F96" s="134">
        <v>2410</v>
      </c>
      <c r="G96" s="339"/>
      <c r="H96" s="341">
        <v>1930</v>
      </c>
      <c r="I96" s="339"/>
      <c r="J96" s="342">
        <v>2100</v>
      </c>
      <c r="K96" s="51"/>
      <c r="L96" s="5"/>
      <c r="M96" s="96"/>
      <c r="N96" s="96"/>
      <c r="O96" s="2046"/>
      <c r="P96" s="169"/>
      <c r="Q96" s="233"/>
      <c r="R96" s="234"/>
      <c r="S96" s="235"/>
      <c r="T96" s="171"/>
      <c r="U96" s="169"/>
      <c r="V96" s="174"/>
      <c r="W96" s="174"/>
      <c r="X96" s="174"/>
      <c r="Y96" s="174"/>
      <c r="Z96" s="174"/>
    </row>
    <row r="97" spans="1:26" ht="13.5" customHeight="1" x14ac:dyDescent="0.25">
      <c r="A97" s="69"/>
      <c r="B97" s="20"/>
      <c r="C97" s="411">
        <v>7.4999999999999997E-2</v>
      </c>
      <c r="D97" s="132">
        <v>3300</v>
      </c>
      <c r="E97" s="133"/>
      <c r="F97" s="134"/>
      <c r="G97" s="132"/>
      <c r="H97" s="134"/>
      <c r="I97" s="132"/>
      <c r="J97" s="135"/>
      <c r="K97" s="51"/>
      <c r="O97" s="2046"/>
      <c r="P97" s="98"/>
      <c r="Q97" s="98"/>
      <c r="R97" s="98"/>
      <c r="S97" s="98"/>
      <c r="T97" s="109" t="s">
        <v>113</v>
      </c>
      <c r="U97" s="98"/>
      <c r="V97" s="99">
        <f>U90+V90</f>
        <v>1650</v>
      </c>
      <c r="W97" s="240">
        <f>W90*40%</f>
        <v>460</v>
      </c>
      <c r="X97" s="99">
        <f>V97+W97</f>
        <v>2110</v>
      </c>
      <c r="Y97" s="240">
        <f>Y90*40%</f>
        <v>528</v>
      </c>
      <c r="Z97" s="99">
        <f>S98*90%</f>
        <v>2259</v>
      </c>
    </row>
    <row r="98" spans="1:26" ht="12.75" customHeight="1" thickBot="1" x14ac:dyDescent="0.3">
      <c r="A98" s="89"/>
      <c r="B98" s="90"/>
      <c r="C98" s="91"/>
      <c r="D98" s="266">
        <v>6600</v>
      </c>
      <c r="E98" s="267"/>
      <c r="F98" s="113">
        <v>2510</v>
      </c>
      <c r="G98" s="266"/>
      <c r="H98" s="265">
        <v>2110</v>
      </c>
      <c r="I98" s="266"/>
      <c r="J98" s="264">
        <v>2200</v>
      </c>
      <c r="K98" s="51"/>
      <c r="O98" s="2046"/>
      <c r="P98" s="98" t="s">
        <v>110</v>
      </c>
      <c r="Q98" s="200">
        <v>1960</v>
      </c>
      <c r="R98" s="236">
        <v>550</v>
      </c>
      <c r="S98" s="200">
        <v>2510</v>
      </c>
      <c r="T98" s="98"/>
      <c r="U98" s="98"/>
      <c r="V98" s="199">
        <v>1650</v>
      </c>
      <c r="W98" s="199">
        <v>460</v>
      </c>
      <c r="X98" s="200">
        <f>V98+W98</f>
        <v>2110</v>
      </c>
      <c r="Y98" s="199">
        <v>550</v>
      </c>
      <c r="Z98" s="200">
        <f>V98+Y98</f>
        <v>2200</v>
      </c>
    </row>
    <row r="99" spans="1:26" ht="61.15" customHeight="1" thickBot="1" x14ac:dyDescent="0.3">
      <c r="A99" s="157" t="s">
        <v>41</v>
      </c>
      <c r="B99" s="158" t="s">
        <v>88</v>
      </c>
      <c r="C99" s="159">
        <v>2</v>
      </c>
      <c r="D99" s="253">
        <v>6600</v>
      </c>
      <c r="E99" s="254"/>
      <c r="F99" s="247">
        <v>2510</v>
      </c>
      <c r="G99" s="253"/>
      <c r="H99" s="246">
        <v>2110</v>
      </c>
      <c r="I99" s="253"/>
      <c r="J99" s="246">
        <v>2200</v>
      </c>
      <c r="K99" s="51"/>
      <c r="S99" s="243">
        <f>S98/S92%</f>
        <v>104.149377593361</v>
      </c>
      <c r="X99" s="243">
        <f>X98/X92%</f>
        <v>109.32642487046631</v>
      </c>
      <c r="Y99" s="243"/>
      <c r="Z99" s="243">
        <f>Z98/Z92%</f>
        <v>104.76190476190476</v>
      </c>
    </row>
    <row r="100" spans="1:26" ht="12.75" customHeight="1" x14ac:dyDescent="0.25">
      <c r="A100" s="69"/>
      <c r="B100" s="20"/>
      <c r="C100" s="86"/>
      <c r="D100" s="70"/>
      <c r="E100" s="263">
        <v>3330</v>
      </c>
      <c r="F100" s="255">
        <v>2410</v>
      </c>
      <c r="G100" s="256"/>
      <c r="H100" s="257">
        <v>1930</v>
      </c>
      <c r="I100" s="256"/>
      <c r="J100" s="258">
        <v>2100</v>
      </c>
      <c r="K100" s="51"/>
    </row>
    <row r="101" spans="1:26" ht="12.75" customHeight="1" thickBot="1" x14ac:dyDescent="0.3">
      <c r="A101" s="89"/>
      <c r="B101" s="90"/>
      <c r="C101" s="91"/>
      <c r="D101" s="92"/>
      <c r="E101" s="263">
        <f>E100*107.5%</f>
        <v>3579.75</v>
      </c>
      <c r="F101" s="255">
        <v>2510</v>
      </c>
      <c r="G101" s="256"/>
      <c r="H101" s="257">
        <v>2110</v>
      </c>
      <c r="I101" s="256"/>
      <c r="J101" s="258">
        <v>2200</v>
      </c>
      <c r="K101" s="51"/>
    </row>
    <row r="102" spans="1:26" ht="62.45" customHeight="1" thickBot="1" x14ac:dyDescent="0.3">
      <c r="A102" s="157" t="s">
        <v>31</v>
      </c>
      <c r="B102" s="158" t="s">
        <v>90</v>
      </c>
      <c r="C102" s="159">
        <v>1</v>
      </c>
      <c r="D102" s="163"/>
      <c r="E102" s="276">
        <v>3580</v>
      </c>
      <c r="F102" s="245">
        <v>2510</v>
      </c>
      <c r="G102" s="253"/>
      <c r="H102" s="246">
        <v>2110</v>
      </c>
      <c r="I102" s="253"/>
      <c r="J102" s="246">
        <v>2200</v>
      </c>
      <c r="K102" s="51"/>
    </row>
    <row r="103" spans="1:26" ht="17.25" customHeight="1" x14ac:dyDescent="0.25">
      <c r="A103" s="69"/>
      <c r="B103" s="20"/>
      <c r="C103" s="86"/>
      <c r="D103" s="70"/>
      <c r="E103" s="263">
        <v>3560</v>
      </c>
      <c r="F103" s="255">
        <v>2410</v>
      </c>
      <c r="G103" s="262"/>
      <c r="H103" s="257">
        <v>1930</v>
      </c>
      <c r="I103" s="262"/>
      <c r="J103" s="258">
        <v>2100</v>
      </c>
      <c r="K103" s="51"/>
    </row>
    <row r="104" spans="1:26" ht="15.75" customHeight="1" x14ac:dyDescent="0.25">
      <c r="A104" s="89"/>
      <c r="B104" s="90"/>
      <c r="C104" s="411">
        <v>7.4999999999999997E-2</v>
      </c>
      <c r="D104" s="92"/>
      <c r="E104" s="263">
        <f>E103*107.5%</f>
        <v>3827</v>
      </c>
      <c r="F104" s="255">
        <v>2510</v>
      </c>
      <c r="G104" s="262"/>
      <c r="H104" s="257">
        <v>2110</v>
      </c>
      <c r="I104" s="256"/>
      <c r="J104" s="258">
        <v>2200</v>
      </c>
      <c r="K104" s="51"/>
    </row>
    <row r="105" spans="1:26" ht="15.75" customHeight="1" thickBot="1" x14ac:dyDescent="0.3">
      <c r="A105" s="138"/>
      <c r="B105" s="121"/>
      <c r="C105" s="122"/>
      <c r="D105" s="139"/>
      <c r="E105" s="144">
        <v>3830</v>
      </c>
      <c r="F105" s="255">
        <v>2510</v>
      </c>
      <c r="G105" s="269"/>
      <c r="H105" s="270">
        <v>2110</v>
      </c>
      <c r="I105" s="285"/>
      <c r="J105" s="286">
        <v>2200</v>
      </c>
      <c r="K105" s="51"/>
    </row>
    <row r="106" spans="1:26" ht="47.45" customHeight="1" thickBot="1" x14ac:dyDescent="0.3">
      <c r="A106" s="157" t="s">
        <v>29</v>
      </c>
      <c r="B106" s="158" t="s">
        <v>68</v>
      </c>
      <c r="C106" s="159">
        <v>1</v>
      </c>
      <c r="D106" s="161"/>
      <c r="E106" s="275">
        <v>3830</v>
      </c>
      <c r="F106" s="245">
        <v>2510</v>
      </c>
      <c r="G106" s="161"/>
      <c r="H106" s="246">
        <v>2110</v>
      </c>
      <c r="I106" s="161"/>
      <c r="J106" s="246">
        <v>2200</v>
      </c>
      <c r="K106" s="51"/>
    </row>
    <row r="107" spans="1:26" ht="13.15" customHeight="1" x14ac:dyDescent="0.25">
      <c r="A107" s="138"/>
      <c r="B107" s="121"/>
      <c r="C107" s="274"/>
      <c r="D107" s="269"/>
      <c r="E107" s="144">
        <v>3850</v>
      </c>
      <c r="F107" s="270"/>
      <c r="G107" s="269"/>
      <c r="H107" s="270"/>
      <c r="I107" s="269"/>
      <c r="J107" s="270"/>
      <c r="K107" s="51"/>
    </row>
    <row r="108" spans="1:26" ht="17.25" customHeight="1" thickBot="1" x14ac:dyDescent="0.3">
      <c r="A108" s="138"/>
      <c r="B108" s="121"/>
      <c r="C108" s="411">
        <v>7.4999999999999997E-2</v>
      </c>
      <c r="D108" s="269"/>
      <c r="E108" s="144">
        <f>E107*107.5%</f>
        <v>4138.75</v>
      </c>
      <c r="F108" s="270"/>
      <c r="G108" s="269"/>
      <c r="H108" s="270"/>
      <c r="I108" s="269"/>
      <c r="J108" s="270"/>
      <c r="K108" s="51"/>
    </row>
    <row r="109" spans="1:26" ht="57.75" customHeight="1" thickBot="1" x14ac:dyDescent="0.3">
      <c r="A109" s="157" t="s">
        <v>133</v>
      </c>
      <c r="B109" s="158" t="s">
        <v>134</v>
      </c>
      <c r="C109" s="159">
        <v>1</v>
      </c>
      <c r="D109" s="161"/>
      <c r="E109" s="275">
        <v>4140</v>
      </c>
      <c r="F109" s="245">
        <v>2510</v>
      </c>
      <c r="G109" s="161"/>
      <c r="H109" s="246">
        <v>2110</v>
      </c>
      <c r="I109" s="161"/>
      <c r="J109" s="246">
        <v>2200</v>
      </c>
      <c r="K109" s="51"/>
    </row>
    <row r="110" spans="1:26" ht="12" customHeight="1" x14ac:dyDescent="0.25">
      <c r="A110" s="138"/>
      <c r="B110" s="121"/>
      <c r="C110" s="122"/>
      <c r="D110" s="139"/>
      <c r="E110" s="144">
        <v>2670</v>
      </c>
      <c r="F110" s="140"/>
      <c r="G110" s="139"/>
      <c r="H110" s="140"/>
      <c r="I110" s="139"/>
      <c r="J110" s="141"/>
      <c r="K110" s="51"/>
    </row>
    <row r="111" spans="1:26" ht="12.75" customHeight="1" thickBot="1" x14ac:dyDescent="0.3">
      <c r="A111" s="89"/>
      <c r="B111" s="90"/>
      <c r="C111" s="411">
        <v>7.4999999999999997E-2</v>
      </c>
      <c r="D111" s="92"/>
      <c r="E111" s="263">
        <v>3300</v>
      </c>
      <c r="F111" s="93">
        <v>2510</v>
      </c>
      <c r="G111" s="92"/>
      <c r="H111" s="257">
        <v>2110</v>
      </c>
      <c r="I111" s="256"/>
      <c r="J111" s="258">
        <v>2200</v>
      </c>
      <c r="K111" s="51"/>
    </row>
    <row r="112" spans="1:26" ht="62.45" customHeight="1" thickBot="1" x14ac:dyDescent="0.3">
      <c r="A112" s="157" t="s">
        <v>58</v>
      </c>
      <c r="B112" s="164" t="s">
        <v>61</v>
      </c>
      <c r="C112" s="159">
        <v>1</v>
      </c>
      <c r="D112" s="163"/>
      <c r="E112" s="162">
        <v>3300</v>
      </c>
      <c r="F112" s="165"/>
      <c r="G112" s="163"/>
      <c r="H112" s="165"/>
      <c r="I112" s="163"/>
      <c r="J112" s="165"/>
      <c r="K112" s="51"/>
    </row>
    <row r="113" spans="1:15" ht="24" customHeight="1" x14ac:dyDescent="0.25">
      <c r="A113" s="1886" t="s">
        <v>54</v>
      </c>
      <c r="B113" s="1887"/>
      <c r="C113" s="1887"/>
      <c r="D113" s="1887"/>
      <c r="E113" s="1887"/>
      <c r="F113" s="1887"/>
      <c r="G113" s="1887"/>
      <c r="H113" s="1887"/>
      <c r="I113" s="1887"/>
      <c r="J113" s="1943"/>
      <c r="K113" s="101"/>
    </row>
    <row r="114" spans="1:15" ht="12" customHeight="1" x14ac:dyDescent="0.25">
      <c r="A114" s="94"/>
      <c r="B114" s="94"/>
      <c r="C114" s="94"/>
      <c r="D114" s="268">
        <v>3220</v>
      </c>
      <c r="E114" s="268">
        <v>4510</v>
      </c>
      <c r="F114" s="257">
        <v>2410</v>
      </c>
      <c r="G114" s="269"/>
      <c r="H114" s="257">
        <v>1930</v>
      </c>
      <c r="I114" s="269"/>
      <c r="J114" s="258">
        <v>2100</v>
      </c>
      <c r="K114" s="101"/>
    </row>
    <row r="115" spans="1:15" ht="11.45" customHeight="1" x14ac:dyDescent="0.25">
      <c r="A115" s="94"/>
      <c r="B115" s="94"/>
      <c r="C115" s="411">
        <v>7.4999999999999997E-2</v>
      </c>
      <c r="D115" s="143">
        <f>D114*107.5%</f>
        <v>3461.5</v>
      </c>
      <c r="E115" s="143">
        <f>D115*140%</f>
        <v>4846.0999999999995</v>
      </c>
      <c r="F115" s="113"/>
      <c r="G115" s="137"/>
      <c r="H115" s="113"/>
      <c r="I115" s="137"/>
      <c r="J115" s="114"/>
      <c r="K115" s="101"/>
    </row>
    <row r="116" spans="1:15" ht="13.15" customHeight="1" thickBot="1" x14ac:dyDescent="0.3">
      <c r="A116" s="151"/>
      <c r="B116" s="151"/>
      <c r="C116" s="151"/>
      <c r="D116" s="268">
        <v>3460</v>
      </c>
      <c r="E116" s="268">
        <v>4850</v>
      </c>
      <c r="F116" s="257">
        <v>2510</v>
      </c>
      <c r="G116" s="269"/>
      <c r="H116" s="257">
        <v>2110</v>
      </c>
      <c r="I116" s="256"/>
      <c r="J116" s="258">
        <v>2200</v>
      </c>
      <c r="K116" s="101"/>
    </row>
    <row r="117" spans="1:15" ht="61.9" customHeight="1" thickBot="1" x14ac:dyDescent="0.3">
      <c r="A117" s="157" t="s">
        <v>51</v>
      </c>
      <c r="B117" s="158" t="s">
        <v>62</v>
      </c>
      <c r="C117" s="160">
        <v>2</v>
      </c>
      <c r="D117" s="244">
        <v>3460</v>
      </c>
      <c r="E117" s="244">
        <v>4850</v>
      </c>
      <c r="F117" s="246">
        <v>2510</v>
      </c>
      <c r="G117" s="161"/>
      <c r="H117" s="246">
        <v>2110</v>
      </c>
      <c r="I117" s="161"/>
      <c r="J117" s="246">
        <v>2200</v>
      </c>
      <c r="K117" s="51"/>
    </row>
    <row r="118" spans="1:15" ht="15.75" customHeight="1" x14ac:dyDescent="0.25">
      <c r="A118" s="69"/>
      <c r="B118" s="20"/>
      <c r="C118" s="364" t="s">
        <v>140</v>
      </c>
      <c r="D118" s="269">
        <v>3380</v>
      </c>
      <c r="E118" s="144">
        <v>4850</v>
      </c>
      <c r="F118" s="270"/>
      <c r="G118" s="269"/>
      <c r="H118" s="270"/>
      <c r="I118" s="269"/>
      <c r="J118" s="270"/>
      <c r="K118" s="51"/>
    </row>
    <row r="119" spans="1:15" ht="15.75" customHeight="1" x14ac:dyDescent="0.25">
      <c r="A119" s="69"/>
      <c r="B119" s="20"/>
      <c r="C119" s="411">
        <v>7.4999999999999997E-2</v>
      </c>
      <c r="D119" s="137">
        <f>D118*107.5%</f>
        <v>3633.5</v>
      </c>
      <c r="E119" s="136">
        <f>D119*140%</f>
        <v>5086.8999999999996</v>
      </c>
      <c r="K119" s="51"/>
    </row>
    <row r="120" spans="1:15" ht="15.75" customHeight="1" thickBot="1" x14ac:dyDescent="0.3">
      <c r="A120" s="138"/>
      <c r="B120" s="121"/>
      <c r="C120" s="153"/>
      <c r="D120" s="269">
        <v>3630</v>
      </c>
      <c r="E120" s="144">
        <v>5090</v>
      </c>
      <c r="F120" s="257">
        <v>2510</v>
      </c>
      <c r="G120" s="137"/>
      <c r="H120" s="257">
        <v>2110</v>
      </c>
      <c r="I120" s="256"/>
      <c r="J120" s="258">
        <v>2200</v>
      </c>
      <c r="K120" s="51"/>
    </row>
    <row r="121" spans="1:15" ht="64.900000000000006" customHeight="1" thickBot="1" x14ac:dyDescent="0.25">
      <c r="A121" s="157" t="s">
        <v>136</v>
      </c>
      <c r="B121" s="158" t="s">
        <v>69</v>
      </c>
      <c r="C121" s="160">
        <v>2</v>
      </c>
      <c r="D121" s="161">
        <v>3630</v>
      </c>
      <c r="E121" s="162">
        <v>5090</v>
      </c>
      <c r="F121" s="246">
        <v>2510</v>
      </c>
      <c r="G121" s="161"/>
      <c r="H121" s="246">
        <v>2110</v>
      </c>
      <c r="I121" s="161"/>
      <c r="J121" s="246">
        <v>2200</v>
      </c>
      <c r="K121" s="2014" t="s">
        <v>130</v>
      </c>
      <c r="L121" s="2014"/>
      <c r="M121" s="48"/>
      <c r="N121" s="48"/>
      <c r="O121" s="48"/>
    </row>
    <row r="122" spans="1:15" ht="28.15" customHeight="1" thickBot="1" x14ac:dyDescent="0.3">
      <c r="A122" s="1971" t="s">
        <v>95</v>
      </c>
      <c r="B122" s="1972"/>
      <c r="C122" s="1972"/>
      <c r="D122" s="1972"/>
      <c r="E122" s="1972"/>
      <c r="F122" s="1972"/>
      <c r="G122" s="1972"/>
      <c r="H122" s="1972"/>
      <c r="I122" s="1972"/>
      <c r="J122" s="1973"/>
      <c r="K122" s="101"/>
    </row>
    <row r="123" spans="1:15" ht="22.9" hidden="1" customHeight="1" thickBot="1" x14ac:dyDescent="0.3">
      <c r="A123" s="115"/>
      <c r="B123" s="115"/>
      <c r="C123" s="115"/>
      <c r="D123" s="116">
        <v>3200</v>
      </c>
      <c r="E123" s="116"/>
      <c r="F123" s="116"/>
      <c r="G123" s="116"/>
      <c r="H123" s="116"/>
      <c r="I123" s="116">
        <v>3520</v>
      </c>
      <c r="J123" s="117"/>
      <c r="K123" s="104"/>
    </row>
    <row r="124" spans="1:15" ht="15" customHeight="1" x14ac:dyDescent="0.25">
      <c r="A124" s="1"/>
      <c r="B124" s="1"/>
      <c r="C124" s="1"/>
      <c r="D124" s="263">
        <v>3910</v>
      </c>
      <c r="E124" s="263">
        <v>5475</v>
      </c>
      <c r="F124" s="263">
        <v>2340</v>
      </c>
      <c r="G124" s="263"/>
      <c r="H124" s="263">
        <v>2340</v>
      </c>
      <c r="I124" s="263"/>
      <c r="J124" s="263">
        <v>2340</v>
      </c>
      <c r="K124" s="104"/>
    </row>
    <row r="125" spans="1:15" ht="13.5" customHeight="1" x14ac:dyDescent="0.25">
      <c r="A125" s="1"/>
      <c r="B125" s="1"/>
      <c r="C125" s="411">
        <v>7.4999999999999997E-2</v>
      </c>
      <c r="D125" s="107">
        <f>D124*107.5%</f>
        <v>4203.25</v>
      </c>
      <c r="E125" s="107">
        <f>D125*140%</f>
        <v>5884.5499999999993</v>
      </c>
      <c r="F125" s="107">
        <f>D125*60%</f>
        <v>2521.9499999999998</v>
      </c>
      <c r="G125" s="107"/>
      <c r="H125" s="107"/>
      <c r="I125" s="107"/>
      <c r="J125" s="142"/>
      <c r="K125" s="104"/>
    </row>
    <row r="126" spans="1:15" ht="16.5" customHeight="1" thickBot="1" x14ac:dyDescent="0.3">
      <c r="A126" s="2"/>
      <c r="B126" s="2"/>
      <c r="C126" s="2"/>
      <c r="D126" s="263">
        <v>4200</v>
      </c>
      <c r="E126" s="263">
        <v>5880</v>
      </c>
      <c r="F126" s="263">
        <v>2520</v>
      </c>
      <c r="G126" s="263"/>
      <c r="H126" s="263">
        <v>2520</v>
      </c>
      <c r="I126" s="263"/>
      <c r="J126" s="263">
        <v>2520</v>
      </c>
      <c r="K126" s="104"/>
    </row>
    <row r="127" spans="1:15" ht="55.9" customHeight="1" thickBot="1" x14ac:dyDescent="0.3">
      <c r="A127" s="163" t="s">
        <v>13</v>
      </c>
      <c r="B127" s="158" t="s">
        <v>70</v>
      </c>
      <c r="C127" s="166">
        <v>2</v>
      </c>
      <c r="D127" s="162">
        <v>4200</v>
      </c>
      <c r="E127" s="162">
        <v>5880</v>
      </c>
      <c r="F127" s="306">
        <v>2520</v>
      </c>
      <c r="G127" s="162"/>
      <c r="H127" s="162">
        <v>2520</v>
      </c>
      <c r="I127" s="162"/>
      <c r="J127" s="272">
        <v>2520</v>
      </c>
      <c r="K127" s="146">
        <v>1.4</v>
      </c>
      <c r="L127" s="147">
        <v>0.6</v>
      </c>
    </row>
    <row r="128" spans="1:15" ht="15" customHeight="1" x14ac:dyDescent="0.25">
      <c r="A128" s="95"/>
      <c r="B128" s="20"/>
      <c r="C128" s="12">
        <v>1</v>
      </c>
      <c r="D128" s="269">
        <v>4200</v>
      </c>
      <c r="E128" s="144">
        <v>5880</v>
      </c>
      <c r="F128" s="226">
        <v>2310</v>
      </c>
      <c r="G128" s="269"/>
      <c r="H128" s="226">
        <v>2310</v>
      </c>
      <c r="I128" s="269"/>
      <c r="J128" s="226">
        <v>2310</v>
      </c>
      <c r="K128" s="105"/>
    </row>
    <row r="129" spans="1:12" ht="15" customHeight="1" x14ac:dyDescent="0.25">
      <c r="A129" s="95"/>
      <c r="B129" s="411">
        <v>7.4999999999999997E-2</v>
      </c>
      <c r="C129" s="135">
        <v>1</v>
      </c>
      <c r="D129" s="137">
        <f>D128*107.5%</f>
        <v>4515</v>
      </c>
      <c r="E129" s="136">
        <f>D129*140%</f>
        <v>6321</v>
      </c>
      <c r="F129" s="135">
        <f>D129*55%</f>
        <v>2483.25</v>
      </c>
      <c r="G129" s="137"/>
      <c r="H129" s="135"/>
      <c r="I129" s="137"/>
      <c r="J129" s="135"/>
      <c r="K129" s="105"/>
    </row>
    <row r="130" spans="1:12" ht="15" customHeight="1" thickBot="1" x14ac:dyDescent="0.3">
      <c r="A130" s="155"/>
      <c r="B130" s="121"/>
      <c r="C130" s="156">
        <v>2</v>
      </c>
      <c r="D130" s="152">
        <v>4520</v>
      </c>
      <c r="E130" s="154">
        <v>6320</v>
      </c>
      <c r="F130" s="156">
        <v>2480</v>
      </c>
      <c r="G130" s="152"/>
      <c r="H130" s="156">
        <v>2480</v>
      </c>
      <c r="I130" s="152"/>
      <c r="J130" s="156">
        <v>2480</v>
      </c>
      <c r="K130" s="105"/>
    </row>
    <row r="131" spans="1:12" ht="55.9" customHeight="1" thickBot="1" x14ac:dyDescent="0.3">
      <c r="A131" s="157" t="s">
        <v>15</v>
      </c>
      <c r="B131" s="158" t="s">
        <v>71</v>
      </c>
      <c r="C131" s="166">
        <v>2</v>
      </c>
      <c r="D131" s="161">
        <v>4520</v>
      </c>
      <c r="E131" s="162">
        <v>6320</v>
      </c>
      <c r="F131" s="307">
        <v>2480</v>
      </c>
      <c r="G131" s="161"/>
      <c r="H131" s="272">
        <v>2480</v>
      </c>
      <c r="I131" s="161"/>
      <c r="J131" s="272">
        <v>2480</v>
      </c>
      <c r="K131" s="145">
        <v>1.4</v>
      </c>
      <c r="L131" s="97">
        <v>0.55000000000000004</v>
      </c>
    </row>
    <row r="132" spans="1:12" ht="12" customHeight="1" x14ac:dyDescent="0.25">
      <c r="A132" s="69"/>
      <c r="B132" s="20"/>
      <c r="C132" s="12"/>
      <c r="D132" s="262">
        <v>4540</v>
      </c>
      <c r="E132" s="263">
        <v>6360</v>
      </c>
      <c r="F132" s="271">
        <v>2500</v>
      </c>
      <c r="G132" s="262"/>
      <c r="H132" s="271">
        <v>2500</v>
      </c>
      <c r="I132" s="262"/>
      <c r="J132" s="271">
        <v>2500</v>
      </c>
      <c r="K132" s="105"/>
    </row>
    <row r="133" spans="1:12" ht="13.15" customHeight="1" x14ac:dyDescent="0.25">
      <c r="A133" s="63"/>
      <c r="B133" s="411">
        <v>7.4999999999999997E-2</v>
      </c>
      <c r="C133" s="10"/>
      <c r="D133" s="106">
        <f>D132*107.5%</f>
        <v>4880.5</v>
      </c>
      <c r="E133" s="107">
        <f>D133*140%</f>
        <v>6832.7</v>
      </c>
      <c r="F133" s="148">
        <f>D133*55%</f>
        <v>2684.2750000000001</v>
      </c>
      <c r="G133" s="106"/>
      <c r="H133" s="108"/>
      <c r="I133" s="106"/>
      <c r="J133" s="108"/>
      <c r="K133" s="105"/>
    </row>
    <row r="134" spans="1:12" ht="12" customHeight="1" thickBot="1" x14ac:dyDescent="0.3">
      <c r="A134" s="89"/>
      <c r="B134" s="90"/>
      <c r="C134" s="11"/>
      <c r="D134" s="262">
        <v>4880</v>
      </c>
      <c r="E134" s="263">
        <v>6830</v>
      </c>
      <c r="F134" s="271">
        <v>2680</v>
      </c>
      <c r="G134" s="262"/>
      <c r="H134" s="271">
        <v>2680</v>
      </c>
      <c r="I134" s="262"/>
      <c r="J134" s="271">
        <v>2680</v>
      </c>
      <c r="K134" s="105"/>
    </row>
    <row r="135" spans="1:12" ht="55.9" customHeight="1" thickBot="1" x14ac:dyDescent="0.3">
      <c r="A135" s="161" t="s">
        <v>14</v>
      </c>
      <c r="B135" s="158" t="s">
        <v>72</v>
      </c>
      <c r="C135" s="166">
        <v>2</v>
      </c>
      <c r="D135" s="161">
        <v>4880</v>
      </c>
      <c r="E135" s="162">
        <v>6830</v>
      </c>
      <c r="F135" s="307">
        <v>2680</v>
      </c>
      <c r="G135" s="161"/>
      <c r="H135" s="272">
        <v>2680</v>
      </c>
      <c r="I135" s="161"/>
      <c r="J135" s="272">
        <v>2680</v>
      </c>
      <c r="K135" s="145">
        <v>1.4</v>
      </c>
      <c r="L135" s="97">
        <v>0.55000000000000004</v>
      </c>
    </row>
    <row r="136" spans="1:12" ht="14.45" customHeight="1" x14ac:dyDescent="0.25">
      <c r="A136" s="95"/>
      <c r="B136" s="20"/>
      <c r="C136" s="12"/>
      <c r="D136" s="262">
        <v>4830</v>
      </c>
      <c r="E136" s="263">
        <v>6760</v>
      </c>
      <c r="F136" s="271">
        <v>2650</v>
      </c>
      <c r="G136" s="262"/>
      <c r="H136" s="271">
        <v>2650</v>
      </c>
      <c r="I136" s="262"/>
      <c r="J136" s="271">
        <v>2650</v>
      </c>
      <c r="K136" s="105"/>
    </row>
    <row r="137" spans="1:12" ht="12" customHeight="1" x14ac:dyDescent="0.25">
      <c r="A137" s="67"/>
      <c r="B137" s="411">
        <v>7.4999999999999997E-2</v>
      </c>
      <c r="C137" s="10"/>
      <c r="D137" s="106">
        <f>D136*107.5%</f>
        <v>5192.25</v>
      </c>
      <c r="E137" s="107">
        <f>D137*140%</f>
        <v>7269.15</v>
      </c>
      <c r="F137" s="108">
        <f>D137*55%</f>
        <v>2855.7375000000002</v>
      </c>
      <c r="G137" s="106"/>
      <c r="H137" s="108"/>
      <c r="I137" s="106"/>
      <c r="J137" s="108"/>
      <c r="K137" s="105"/>
    </row>
    <row r="138" spans="1:12" ht="15" customHeight="1" thickBot="1" x14ac:dyDescent="0.3">
      <c r="A138" s="92"/>
      <c r="B138" s="90"/>
      <c r="C138" s="11"/>
      <c r="D138" s="262">
        <v>5190</v>
      </c>
      <c r="E138" s="263">
        <v>7270</v>
      </c>
      <c r="F138" s="271">
        <v>2860</v>
      </c>
      <c r="G138" s="262"/>
      <c r="H138" s="271">
        <v>2860</v>
      </c>
      <c r="I138" s="262"/>
      <c r="J138" s="271">
        <v>2860</v>
      </c>
      <c r="K138" s="105"/>
    </row>
    <row r="139" spans="1:12" ht="55.15" customHeight="1" thickBot="1" x14ac:dyDescent="0.3">
      <c r="A139" s="157" t="s">
        <v>57</v>
      </c>
      <c r="B139" s="158" t="s">
        <v>73</v>
      </c>
      <c r="C139" s="166">
        <v>2</v>
      </c>
      <c r="D139" s="161">
        <v>5190</v>
      </c>
      <c r="E139" s="162">
        <v>7270</v>
      </c>
      <c r="F139" s="308">
        <v>2860</v>
      </c>
      <c r="G139" s="161"/>
      <c r="H139" s="273">
        <v>2860</v>
      </c>
      <c r="I139" s="161"/>
      <c r="J139" s="273">
        <v>2860</v>
      </c>
      <c r="K139" s="145">
        <v>1.4</v>
      </c>
      <c r="L139" s="97">
        <v>0.55000000000000004</v>
      </c>
    </row>
    <row r="140" spans="1:12" ht="34.9" customHeight="1" x14ac:dyDescent="0.25">
      <c r="A140" s="2049" t="s">
        <v>93</v>
      </c>
      <c r="B140" s="2050"/>
      <c r="C140" s="2050"/>
      <c r="D140" s="2050"/>
      <c r="E140" s="2050"/>
      <c r="F140" s="2050"/>
      <c r="G140" s="2050"/>
      <c r="H140" s="2050"/>
      <c r="I140" s="2050"/>
      <c r="J140" s="2050"/>
      <c r="K140" s="79"/>
    </row>
    <row r="141" spans="1:12" ht="19.899999999999999" customHeight="1" x14ac:dyDescent="0.25">
      <c r="A141" s="16" t="s">
        <v>12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2" ht="19.899999999999999" customHeight="1" x14ac:dyDescent="0.25">
      <c r="A142" s="1807" t="s">
        <v>81</v>
      </c>
      <c r="B142" s="1807"/>
      <c r="C142" s="1807"/>
      <c r="D142" s="1807"/>
      <c r="E142" s="1807"/>
      <c r="F142" s="1807"/>
      <c r="G142" s="1807"/>
      <c r="H142" s="1807"/>
      <c r="I142" s="1807"/>
      <c r="J142" s="1807"/>
      <c r="K142" s="27"/>
    </row>
    <row r="143" spans="1:12" ht="17.45" customHeight="1" x14ac:dyDescent="0.25">
      <c r="A143" s="27" t="s">
        <v>36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2" ht="20.45" customHeight="1" x14ac:dyDescent="0.25">
      <c r="A144" s="16" t="s">
        <v>10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2" ht="19.149999999999999" customHeight="1" x14ac:dyDescent="0.25">
      <c r="A145" s="16" t="s">
        <v>11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2" ht="18.600000000000001" customHeight="1" x14ac:dyDescent="0.25">
      <c r="A146" s="16" t="s">
        <v>49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2" ht="21" customHeight="1" x14ac:dyDescent="0.25">
      <c r="A147" s="1808" t="s">
        <v>83</v>
      </c>
      <c r="B147" s="1807"/>
      <c r="C147" s="1807"/>
      <c r="D147" s="1807"/>
      <c r="E147" s="1807"/>
      <c r="F147" s="1807"/>
      <c r="G147" s="1807"/>
      <c r="H147" s="1807"/>
      <c r="I147" s="1807"/>
      <c r="J147" s="1807"/>
      <c r="K147" s="27"/>
    </row>
    <row r="148" spans="1:12" ht="26.45" customHeight="1" x14ac:dyDescent="0.2">
      <c r="A148" s="1880" t="s">
        <v>37</v>
      </c>
      <c r="B148" s="1880"/>
      <c r="C148" s="1880"/>
      <c r="D148" s="1880"/>
      <c r="E148" s="1880"/>
      <c r="F148" s="1880"/>
      <c r="G148" s="1880"/>
      <c r="H148" s="1880"/>
      <c r="I148" s="1880"/>
      <c r="J148" s="1880"/>
      <c r="K148" s="77"/>
    </row>
    <row r="149" spans="1:12" ht="33.75" customHeight="1" x14ac:dyDescent="0.25">
      <c r="A149" s="17"/>
      <c r="B149" s="1855" t="s">
        <v>131</v>
      </c>
      <c r="C149" s="1855"/>
      <c r="D149" s="1855"/>
      <c r="E149" s="1855"/>
      <c r="F149" s="1855"/>
      <c r="G149" s="1855"/>
      <c r="H149" s="1855"/>
      <c r="I149" s="1855"/>
      <c r="J149" s="1855"/>
      <c r="K149" s="17"/>
    </row>
    <row r="150" spans="1:12" ht="32.25" customHeight="1" x14ac:dyDescent="0.25">
      <c r="A150" s="17"/>
      <c r="B150" s="1855" t="s">
        <v>132</v>
      </c>
      <c r="C150" s="1855"/>
      <c r="D150" s="1855"/>
      <c r="E150" s="1855"/>
      <c r="F150" s="1855"/>
      <c r="G150" s="1855"/>
      <c r="H150" s="1855"/>
      <c r="I150" s="1855"/>
      <c r="J150" s="1855"/>
      <c r="K150" s="17"/>
    </row>
    <row r="151" spans="1:12" ht="22.5" customHeight="1" x14ac:dyDescent="0.25">
      <c r="A151" s="1832" t="s">
        <v>2</v>
      </c>
      <c r="B151" s="1832"/>
      <c r="C151" s="1832"/>
      <c r="D151" s="1832"/>
      <c r="E151" s="1832"/>
      <c r="F151" s="1832"/>
      <c r="G151" s="1832"/>
      <c r="H151" s="1832"/>
      <c r="I151" s="1832"/>
      <c r="J151" s="1832"/>
      <c r="K151" s="73"/>
      <c r="L151" s="5"/>
    </row>
    <row r="152" spans="1:12" ht="38.450000000000003" customHeight="1" x14ac:dyDescent="0.2">
      <c r="A152" s="1833" t="s">
        <v>135</v>
      </c>
      <c r="B152" s="1833"/>
      <c r="C152" s="1833"/>
      <c r="D152" s="1833"/>
      <c r="E152" s="1833"/>
      <c r="F152" s="1833"/>
      <c r="G152" s="1833"/>
      <c r="H152" s="1833"/>
      <c r="I152" s="1833"/>
      <c r="J152" s="1833"/>
      <c r="K152" s="78"/>
    </row>
    <row r="153" spans="1:12" ht="18" customHeight="1" x14ac:dyDescent="0.25">
      <c r="A153" s="1841" t="s">
        <v>38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39"/>
    </row>
    <row r="154" spans="1:12" ht="61.9" customHeight="1" x14ac:dyDescent="0.25">
      <c r="A154" s="1841" t="s">
        <v>116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39"/>
    </row>
    <row r="155" spans="1:12" ht="33.6" customHeight="1" x14ac:dyDescent="0.25">
      <c r="A155" s="1841" t="s">
        <v>40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39"/>
    </row>
    <row r="156" spans="1:12" ht="48" customHeight="1" x14ac:dyDescent="0.25">
      <c r="A156" s="1841" t="s">
        <v>115</v>
      </c>
      <c r="B156" s="1841"/>
      <c r="C156" s="1841"/>
      <c r="D156" s="1841"/>
      <c r="E156" s="1841"/>
      <c r="F156" s="1841"/>
      <c r="G156" s="1841"/>
      <c r="H156" s="1841"/>
      <c r="I156" s="1841"/>
      <c r="J156" s="1841"/>
      <c r="K156" s="39"/>
    </row>
    <row r="157" spans="1:12" ht="33.6" customHeight="1" x14ac:dyDescent="0.25">
      <c r="A157" s="1841" t="s">
        <v>94</v>
      </c>
      <c r="B157" s="1841"/>
      <c r="C157" s="1841"/>
      <c r="D157" s="1841"/>
      <c r="E157" s="1841"/>
      <c r="F157" s="1841"/>
      <c r="G157" s="1841"/>
      <c r="H157" s="1841"/>
      <c r="I157" s="1841"/>
      <c r="J157" s="1841"/>
      <c r="K157" s="39"/>
    </row>
    <row r="158" spans="1:12" ht="35.450000000000003" customHeight="1" x14ac:dyDescent="0.25">
      <c r="A158" s="1841" t="s">
        <v>53</v>
      </c>
      <c r="B158" s="1841"/>
      <c r="C158" s="1841"/>
      <c r="D158" s="1841"/>
      <c r="E158" s="1841"/>
      <c r="F158" s="1841"/>
      <c r="G158" s="1841"/>
      <c r="H158" s="1841"/>
      <c r="I158" s="1841"/>
      <c r="J158" s="1841"/>
      <c r="K158" s="39"/>
    </row>
    <row r="159" spans="1:12" ht="35.450000000000003" customHeight="1" x14ac:dyDescent="0.25">
      <c r="A159" s="1841" t="s">
        <v>96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39"/>
    </row>
    <row r="160" spans="1:12" ht="22.15" customHeight="1" x14ac:dyDescent="0.25">
      <c r="A160" s="1841" t="s">
        <v>39</v>
      </c>
      <c r="B160" s="1841"/>
      <c r="C160" s="1841"/>
      <c r="D160" s="1841"/>
      <c r="E160" s="1841"/>
      <c r="F160" s="1841"/>
      <c r="G160" s="1841"/>
      <c r="H160" s="1841"/>
      <c r="I160" s="1841"/>
      <c r="J160" s="1841"/>
      <c r="K160" s="39"/>
    </row>
    <row r="161" spans="1:11" ht="18.600000000000001" customHeight="1" x14ac:dyDescent="0.25">
      <c r="A161" s="1882" t="s">
        <v>18</v>
      </c>
      <c r="B161" s="1882"/>
      <c r="C161" s="1882"/>
      <c r="D161" s="1883"/>
      <c r="E161" s="1883"/>
      <c r="F161" s="1883"/>
      <c r="G161" s="1883"/>
      <c r="H161" s="1883"/>
      <c r="I161" s="1883"/>
      <c r="J161" s="1883"/>
      <c r="K161" s="56"/>
    </row>
    <row r="162" spans="1:11" ht="18.600000000000001" customHeight="1" x14ac:dyDescent="0.25">
      <c r="A162" s="1883" t="s">
        <v>19</v>
      </c>
      <c r="B162" s="1883"/>
      <c r="C162" s="1883"/>
      <c r="D162" s="1883"/>
      <c r="E162" s="1883"/>
      <c r="F162" s="1883"/>
      <c r="G162" s="1883"/>
      <c r="H162" s="1883"/>
      <c r="I162" s="1883"/>
      <c r="J162" s="1883"/>
      <c r="K162" s="56"/>
    </row>
    <row r="163" spans="1:11" ht="18.75" customHeight="1" x14ac:dyDescent="0.25">
      <c r="A163" s="1841" t="s">
        <v>97</v>
      </c>
      <c r="B163" s="1841"/>
      <c r="C163" s="1841"/>
      <c r="D163" s="1841"/>
      <c r="E163" s="1841"/>
      <c r="F163" s="1841"/>
      <c r="G163" s="1841"/>
      <c r="H163" s="1841"/>
      <c r="I163" s="1841"/>
      <c r="J163" s="1841"/>
      <c r="K163" s="39"/>
    </row>
    <row r="164" spans="1:11" ht="70.900000000000006" customHeight="1" thickBot="1" x14ac:dyDescent="0.3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1:11" ht="36" customHeight="1" thickBot="1" x14ac:dyDescent="0.3">
      <c r="A165" s="1781" t="s">
        <v>20</v>
      </c>
      <c r="B165" s="1783" t="s">
        <v>21</v>
      </c>
      <c r="C165" s="1793" t="s">
        <v>22</v>
      </c>
      <c r="D165" s="1877" t="s">
        <v>52</v>
      </c>
      <c r="E165" s="1789"/>
      <c r="F165" s="39"/>
      <c r="G165" s="39"/>
      <c r="H165" s="39"/>
      <c r="I165" s="39"/>
      <c r="J165" s="13"/>
      <c r="K165" s="13"/>
    </row>
    <row r="166" spans="1:11" ht="34.9" customHeight="1" thickBot="1" x14ac:dyDescent="0.3">
      <c r="A166" s="1782"/>
      <c r="B166" s="1784"/>
      <c r="C166" s="1830"/>
      <c r="D166" s="22" t="s">
        <v>27</v>
      </c>
      <c r="E166" s="24" t="s">
        <v>26</v>
      </c>
      <c r="F166" s="49"/>
      <c r="G166" s="39"/>
      <c r="H166" s="39"/>
      <c r="I166" s="39"/>
      <c r="J166" s="39"/>
      <c r="K166" s="39"/>
    </row>
    <row r="167" spans="1:11" ht="23.45" customHeight="1" thickBot="1" x14ac:dyDescent="0.35">
      <c r="A167" s="1851" t="s">
        <v>17</v>
      </c>
      <c r="B167" s="1852"/>
      <c r="C167" s="1852"/>
      <c r="D167" s="1852"/>
      <c r="E167" s="1853"/>
      <c r="F167" s="50"/>
      <c r="G167" s="50"/>
      <c r="H167" s="50"/>
      <c r="I167" s="50"/>
      <c r="J167" s="50"/>
      <c r="K167" s="50"/>
    </row>
    <row r="168" spans="1:11" ht="13.15" customHeight="1" thickBot="1" x14ac:dyDescent="0.35">
      <c r="A168" s="213"/>
      <c r="B168" s="214"/>
      <c r="C168" s="214"/>
      <c r="D168" s="261">
        <v>2970</v>
      </c>
      <c r="E168" s="345"/>
      <c r="F168" s="50"/>
      <c r="G168" s="50"/>
      <c r="H168" s="50"/>
      <c r="I168" s="50"/>
      <c r="J168" s="50"/>
      <c r="K168" s="50"/>
    </row>
    <row r="169" spans="1:11" ht="16.899999999999999" customHeight="1" thickBot="1" x14ac:dyDescent="0.35">
      <c r="A169" s="213"/>
      <c r="B169" s="214"/>
      <c r="C169" s="214"/>
      <c r="D169" s="344">
        <f>(D168-1960)*118%</f>
        <v>1191.8</v>
      </c>
      <c r="E169" s="345"/>
      <c r="F169" s="50"/>
      <c r="G169" s="50"/>
      <c r="H169" s="50"/>
      <c r="I169" s="50"/>
      <c r="J169" s="50"/>
      <c r="K169" s="50"/>
    </row>
    <row r="170" spans="1:11" ht="57.6" customHeight="1" x14ac:dyDescent="0.25">
      <c r="A170" s="55" t="s">
        <v>47</v>
      </c>
      <c r="B170" s="19" t="s">
        <v>88</v>
      </c>
      <c r="C170" s="71">
        <v>2</v>
      </c>
      <c r="D170" s="311">
        <v>1190</v>
      </c>
      <c r="E170" s="34"/>
      <c r="F170" s="51"/>
      <c r="G170" s="51"/>
      <c r="H170" s="51"/>
      <c r="I170" s="51"/>
      <c r="J170" s="51"/>
      <c r="K170" s="51"/>
    </row>
    <row r="171" spans="1:11" ht="17.45" customHeight="1" thickBot="1" x14ac:dyDescent="0.3">
      <c r="A171" s="215"/>
      <c r="B171" s="204"/>
      <c r="C171" s="216"/>
      <c r="D171" s="309">
        <v>3100</v>
      </c>
      <c r="E171" s="217"/>
      <c r="F171" s="51"/>
      <c r="G171" s="51"/>
      <c r="H171" s="51"/>
      <c r="I171" s="51"/>
      <c r="J171" s="51"/>
      <c r="K171" s="51"/>
    </row>
    <row r="172" spans="1:11" ht="13.9" customHeight="1" x14ac:dyDescent="0.25">
      <c r="A172" s="215"/>
      <c r="B172" s="204"/>
      <c r="C172" s="216"/>
      <c r="D172" s="344">
        <f>(D171-1960)*118%</f>
        <v>1345.1999999999998</v>
      </c>
      <c r="E172" s="217"/>
      <c r="F172" s="51"/>
      <c r="G172" s="51"/>
      <c r="H172" s="51"/>
      <c r="I172" s="51"/>
      <c r="J172" s="51"/>
      <c r="K172" s="51"/>
    </row>
    <row r="173" spans="1:11" ht="60" customHeight="1" x14ac:dyDescent="0.25">
      <c r="A173" s="52" t="s">
        <v>48</v>
      </c>
      <c r="B173" s="20" t="s">
        <v>91</v>
      </c>
      <c r="C173" s="72">
        <v>2</v>
      </c>
      <c r="D173" s="67">
        <v>1345</v>
      </c>
      <c r="E173" s="32"/>
      <c r="F173" s="51"/>
      <c r="G173" s="51"/>
      <c r="H173" s="51"/>
      <c r="I173" s="51"/>
      <c r="J173" s="51"/>
      <c r="K173" s="51"/>
    </row>
    <row r="174" spans="1:11" ht="17.45" customHeight="1" thickBot="1" x14ac:dyDescent="0.3">
      <c r="A174" s="212"/>
      <c r="B174" s="204"/>
      <c r="C174" s="205"/>
      <c r="D174" s="218">
        <v>3300</v>
      </c>
      <c r="E174" s="207"/>
      <c r="F174" s="51"/>
      <c r="G174" s="51"/>
      <c r="H174" s="51"/>
      <c r="I174" s="51"/>
      <c r="J174" s="51"/>
      <c r="K174" s="51"/>
    </row>
    <row r="175" spans="1:11" ht="15.6" customHeight="1" x14ac:dyDescent="0.25">
      <c r="A175" s="212"/>
      <c r="B175" s="204"/>
      <c r="C175" s="205"/>
      <c r="D175" s="344">
        <f>(D174-1960)*118%</f>
        <v>1581.1999999999998</v>
      </c>
      <c r="E175" s="207"/>
      <c r="F175" s="51"/>
      <c r="G175" s="51"/>
      <c r="H175" s="51"/>
      <c r="I175" s="51"/>
      <c r="J175" s="51"/>
      <c r="K175" s="51"/>
    </row>
    <row r="176" spans="1:11" ht="60.6" customHeight="1" x14ac:dyDescent="0.25">
      <c r="A176" s="52" t="s">
        <v>44</v>
      </c>
      <c r="B176" s="20" t="s">
        <v>74</v>
      </c>
      <c r="C176" s="72">
        <v>2</v>
      </c>
      <c r="D176" s="67">
        <v>1580</v>
      </c>
      <c r="E176" s="32"/>
      <c r="F176" s="51"/>
      <c r="G176" s="51"/>
      <c r="H176" s="51"/>
      <c r="I176" s="51"/>
      <c r="J176" s="51"/>
      <c r="K176" s="51"/>
    </row>
    <row r="177" spans="1:11" ht="15" customHeight="1" thickBot="1" x14ac:dyDescent="0.3">
      <c r="A177" s="212"/>
      <c r="B177" s="204"/>
      <c r="C177" s="205"/>
      <c r="D177" s="206"/>
      <c r="E177" s="348">
        <v>3580</v>
      </c>
      <c r="F177" s="51"/>
      <c r="G177" s="51"/>
      <c r="H177" s="51"/>
      <c r="I177" s="51"/>
      <c r="J177" s="51"/>
      <c r="K177" s="51"/>
    </row>
    <row r="178" spans="1:11" ht="16.149999999999999" customHeight="1" x14ac:dyDescent="0.25">
      <c r="A178" s="212"/>
      <c r="B178" s="204"/>
      <c r="C178" s="205"/>
      <c r="D178" s="206"/>
      <c r="E178" s="349">
        <f>(E177-1960)*118%</f>
        <v>1911.6</v>
      </c>
      <c r="F178" s="51"/>
      <c r="G178" s="51"/>
      <c r="H178" s="51"/>
      <c r="I178" s="51"/>
      <c r="J178" s="51"/>
      <c r="K178" s="51"/>
    </row>
    <row r="179" spans="1:11" ht="60" customHeight="1" x14ac:dyDescent="0.25">
      <c r="A179" s="63" t="s">
        <v>28</v>
      </c>
      <c r="B179" s="20" t="s">
        <v>75</v>
      </c>
      <c r="C179" s="72">
        <v>1</v>
      </c>
      <c r="D179" s="33"/>
      <c r="E179" s="350">
        <v>1910</v>
      </c>
      <c r="F179" s="51"/>
      <c r="G179" s="51"/>
      <c r="H179" s="51"/>
      <c r="I179" s="51"/>
      <c r="J179" s="51"/>
      <c r="K179" s="51"/>
    </row>
    <row r="180" spans="1:11" ht="15.6" customHeight="1" thickBot="1" x14ac:dyDescent="0.3">
      <c r="A180" s="203"/>
      <c r="B180" s="204"/>
      <c r="C180" s="205"/>
      <c r="D180" s="206"/>
      <c r="E180" s="207">
        <v>3830</v>
      </c>
      <c r="F180" s="51"/>
      <c r="G180" s="51"/>
      <c r="H180" s="51"/>
      <c r="I180" s="51"/>
      <c r="J180" s="51"/>
      <c r="K180" s="51"/>
    </row>
    <row r="181" spans="1:11" ht="18" customHeight="1" x14ac:dyDescent="0.25">
      <c r="A181" s="203"/>
      <c r="B181" s="204"/>
      <c r="C181" s="205"/>
      <c r="D181" s="206"/>
      <c r="E181" s="344">
        <f>(E180-1960)*118%</f>
        <v>2206.6</v>
      </c>
      <c r="F181" s="51"/>
      <c r="G181" s="51"/>
      <c r="H181" s="51"/>
      <c r="I181" s="51"/>
      <c r="J181" s="51"/>
      <c r="K181" s="51"/>
    </row>
    <row r="182" spans="1:11" ht="60" customHeight="1" x14ac:dyDescent="0.25">
      <c r="A182" s="63" t="s">
        <v>29</v>
      </c>
      <c r="B182" s="20" t="s">
        <v>74</v>
      </c>
      <c r="C182" s="72">
        <v>1</v>
      </c>
      <c r="D182" s="33"/>
      <c r="E182" s="304">
        <v>2210</v>
      </c>
      <c r="F182" s="51"/>
      <c r="G182" s="51"/>
      <c r="H182" s="51"/>
      <c r="I182" s="51"/>
      <c r="J182" s="51"/>
      <c r="K182" s="51"/>
    </row>
    <row r="183" spans="1:11" ht="11.45" customHeight="1" thickBot="1" x14ac:dyDescent="0.3">
      <c r="A183" s="208"/>
      <c r="B183" s="209"/>
      <c r="C183" s="210"/>
      <c r="D183" s="279"/>
      <c r="E183" s="211">
        <v>4140</v>
      </c>
      <c r="F183" s="51"/>
      <c r="G183" s="51"/>
      <c r="H183" s="51"/>
      <c r="I183" s="51"/>
      <c r="J183" s="51"/>
      <c r="K183" s="51"/>
    </row>
    <row r="184" spans="1:11" ht="14.45" customHeight="1" thickBot="1" x14ac:dyDescent="0.3">
      <c r="A184" s="208"/>
      <c r="B184" s="209"/>
      <c r="C184" s="210"/>
      <c r="D184" s="279"/>
      <c r="E184" s="344">
        <f>(E183-1960)*118%</f>
        <v>2572.4</v>
      </c>
      <c r="F184" s="51"/>
      <c r="G184" s="51"/>
      <c r="H184" s="51"/>
      <c r="I184" s="51"/>
      <c r="J184" s="51"/>
      <c r="K184" s="51"/>
    </row>
    <row r="185" spans="1:11" ht="42" customHeight="1" thickBot="1" x14ac:dyDescent="0.3">
      <c r="A185" s="222" t="s">
        <v>133</v>
      </c>
      <c r="B185" s="223" t="s">
        <v>134</v>
      </c>
      <c r="C185" s="277"/>
      <c r="D185" s="278"/>
      <c r="E185" s="310">
        <v>2570</v>
      </c>
      <c r="F185" s="51"/>
      <c r="G185" s="51"/>
      <c r="H185" s="51"/>
      <c r="I185" s="51"/>
      <c r="J185" s="51"/>
      <c r="K185" s="51"/>
    </row>
    <row r="186" spans="1:11" ht="16.149999999999999" customHeight="1" thickBot="1" x14ac:dyDescent="0.3">
      <c r="A186" s="208"/>
      <c r="B186" s="209"/>
      <c r="C186" s="210"/>
      <c r="D186" s="211">
        <v>3460</v>
      </c>
      <c r="E186" s="211"/>
      <c r="F186" s="51"/>
      <c r="G186" s="51"/>
      <c r="H186" s="51"/>
      <c r="I186" s="51"/>
      <c r="J186" s="51"/>
      <c r="K186" s="51"/>
    </row>
    <row r="187" spans="1:11" ht="17.45" customHeight="1" x14ac:dyDescent="0.25">
      <c r="A187" s="208"/>
      <c r="B187" s="209"/>
      <c r="C187" s="210"/>
      <c r="D187" s="344">
        <f>(D186-1960)*118%</f>
        <v>1770</v>
      </c>
      <c r="E187" s="344"/>
      <c r="F187" s="51"/>
      <c r="G187" s="51"/>
      <c r="H187" s="51"/>
      <c r="I187" s="51"/>
      <c r="J187" s="51"/>
      <c r="K187" s="51"/>
    </row>
    <row r="188" spans="1:11" ht="54.6" customHeight="1" thickBot="1" x14ac:dyDescent="0.3">
      <c r="A188" s="66" t="s">
        <v>34</v>
      </c>
      <c r="B188" s="54" t="s">
        <v>76</v>
      </c>
      <c r="C188" s="280">
        <v>2</v>
      </c>
      <c r="D188" s="305">
        <v>1770</v>
      </c>
      <c r="E188" s="36"/>
      <c r="F188" s="51"/>
      <c r="G188" s="51"/>
      <c r="H188" s="51"/>
      <c r="I188" s="51"/>
      <c r="J188" s="53"/>
      <c r="K188" s="53"/>
    </row>
    <row r="189" spans="1:11" ht="28.9" customHeight="1" x14ac:dyDescent="0.25">
      <c r="A189" s="1854" t="s">
        <v>2</v>
      </c>
      <c r="B189" s="1854"/>
      <c r="C189" s="1854"/>
      <c r="D189" s="1854"/>
      <c r="E189" s="1854"/>
      <c r="F189" s="1854"/>
      <c r="G189" s="1854"/>
      <c r="H189" s="1854"/>
      <c r="I189" s="1854"/>
      <c r="J189" s="1854"/>
      <c r="K189" s="74"/>
    </row>
    <row r="190" spans="1:11" ht="20.45" customHeight="1" x14ac:dyDescent="0.25">
      <c r="A190" s="1855" t="s">
        <v>98</v>
      </c>
      <c r="B190" s="1855"/>
      <c r="C190" s="1855"/>
      <c r="D190" s="1855"/>
      <c r="E190" s="1855"/>
      <c r="F190" s="1855"/>
      <c r="G190" s="1855"/>
      <c r="H190" s="1855"/>
      <c r="I190" s="1855"/>
      <c r="J190" s="1855"/>
      <c r="K190" s="17"/>
    </row>
    <row r="191" spans="1:11" ht="23.45" customHeight="1" x14ac:dyDescent="0.25">
      <c r="A191" s="3"/>
      <c r="B191" s="3"/>
      <c r="C191" s="3"/>
      <c r="D191" s="3"/>
      <c r="E191" s="3"/>
      <c r="F191" s="3"/>
      <c r="G191" s="3"/>
      <c r="H191" s="3"/>
      <c r="I191" s="15"/>
      <c r="J191" s="15"/>
      <c r="K191" s="15"/>
    </row>
    <row r="192" spans="1:11" ht="15.75" x14ac:dyDescent="0.25">
      <c r="A192" s="8"/>
      <c r="B192" s="8" t="s">
        <v>42</v>
      </c>
      <c r="C192" s="8"/>
      <c r="D192" s="7"/>
      <c r="E192" s="7"/>
      <c r="F192" s="7"/>
      <c r="G192" s="7"/>
      <c r="H192" s="7"/>
      <c r="I192" s="5"/>
      <c r="J192" s="5"/>
      <c r="K192" s="5"/>
    </row>
    <row r="193" spans="1:11" ht="15.75" x14ac:dyDescent="0.25">
      <c r="A193" s="8"/>
      <c r="B193" s="8" t="s">
        <v>43</v>
      </c>
      <c r="C193" s="8"/>
      <c r="D193" s="7"/>
      <c r="E193" s="7"/>
      <c r="F193" s="7"/>
      <c r="G193" s="7"/>
      <c r="H193" s="7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4.4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</sheetData>
  <mergeCells count="59">
    <mergeCell ref="A161:J161"/>
    <mergeCell ref="A160:J160"/>
    <mergeCell ref="A159:J159"/>
    <mergeCell ref="A156:J156"/>
    <mergeCell ref="A157:J157"/>
    <mergeCell ref="A158:J158"/>
    <mergeCell ref="A190:J190"/>
    <mergeCell ref="A162:J162"/>
    <mergeCell ref="D165:E165"/>
    <mergeCell ref="A165:A166"/>
    <mergeCell ref="B165:B166"/>
    <mergeCell ref="C165:C166"/>
    <mergeCell ref="A163:J163"/>
    <mergeCell ref="A167:E167"/>
    <mergeCell ref="A189:J189"/>
    <mergeCell ref="A70:J70"/>
    <mergeCell ref="A74:J74"/>
    <mergeCell ref="A72:J72"/>
    <mergeCell ref="A73:J73"/>
    <mergeCell ref="G76:H76"/>
    <mergeCell ref="I76:J76"/>
    <mergeCell ref="A71:J71"/>
    <mergeCell ref="A76:A77"/>
    <mergeCell ref="B76:B77"/>
    <mergeCell ref="C76:C77"/>
    <mergeCell ref="A9:J9"/>
    <mergeCell ref="A10:J10"/>
    <mergeCell ref="A11:J11"/>
    <mergeCell ref="I13:J13"/>
    <mergeCell ref="D13:F13"/>
    <mergeCell ref="G13:H13"/>
    <mergeCell ref="Y85:Z85"/>
    <mergeCell ref="T85:V85"/>
    <mergeCell ref="W85:X85"/>
    <mergeCell ref="P85:S85"/>
    <mergeCell ref="D76:F76"/>
    <mergeCell ref="A78:J78"/>
    <mergeCell ref="A15:J15"/>
    <mergeCell ref="A17:J17"/>
    <mergeCell ref="A65:J65"/>
    <mergeCell ref="A16:J16"/>
    <mergeCell ref="A40:J40"/>
    <mergeCell ref="A50:J50"/>
    <mergeCell ref="B149:J149"/>
    <mergeCell ref="A148:J148"/>
    <mergeCell ref="O92:O98"/>
    <mergeCell ref="K85:O85"/>
    <mergeCell ref="K121:L121"/>
    <mergeCell ref="A113:J113"/>
    <mergeCell ref="A147:J147"/>
    <mergeCell ref="A142:J142"/>
    <mergeCell ref="A122:J122"/>
    <mergeCell ref="A140:J140"/>
    <mergeCell ref="A155:J155"/>
    <mergeCell ref="A154:J154"/>
    <mergeCell ref="A151:J151"/>
    <mergeCell ref="B150:J150"/>
    <mergeCell ref="A152:J152"/>
    <mergeCell ref="A153:J153"/>
  </mergeCells>
  <phoneticPr fontId="1" type="noConversion"/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02"/>
  <sheetViews>
    <sheetView zoomScaleNormal="100" workbookViewId="0">
      <selection activeCell="D18" sqref="D18"/>
    </sheetView>
  </sheetViews>
  <sheetFormatPr defaultRowHeight="12.75" x14ac:dyDescent="0.2"/>
  <cols>
    <col min="1" max="1" width="12.28515625" customWidth="1"/>
    <col min="2" max="2" width="23.7109375" customWidth="1"/>
    <col min="3" max="3" width="6.85546875" customWidth="1"/>
    <col min="4" max="4" width="7.28515625" customWidth="1"/>
    <col min="5" max="8" width="7.7109375" customWidth="1"/>
    <col min="9" max="9" width="7.85546875" customWidth="1"/>
    <col min="10" max="10" width="10.5703125" customWidth="1"/>
    <col min="11" max="11" width="9" customWidth="1"/>
    <col min="12" max="12" width="10.28515625" customWidth="1"/>
    <col min="13" max="13" width="7.85546875" customWidth="1"/>
    <col min="14" max="14" width="10" customWidth="1"/>
    <col min="15" max="15" width="8.28515625" customWidth="1"/>
    <col min="16" max="16" width="10.7109375" customWidth="1"/>
  </cols>
  <sheetData>
    <row r="1" spans="1:20" ht="14.25" x14ac:dyDescent="0.2">
      <c r="A1" s="5"/>
      <c r="B1" s="5"/>
      <c r="C1" s="5"/>
      <c r="D1" s="5"/>
      <c r="E1" s="5"/>
      <c r="F1" s="5"/>
      <c r="G1" s="5"/>
      <c r="H1" s="5"/>
      <c r="I1" s="5"/>
      <c r="J1" s="5"/>
      <c r="L1" s="1683" t="s">
        <v>314</v>
      </c>
      <c r="M1" s="1683"/>
      <c r="N1" s="1683"/>
      <c r="O1" s="1683"/>
      <c r="P1" s="1683"/>
      <c r="Q1" s="1683"/>
      <c r="R1" s="1683"/>
      <c r="S1" s="1683"/>
      <c r="T1" s="1683"/>
    </row>
    <row r="2" spans="1:2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1678" t="s">
        <v>316</v>
      </c>
      <c r="L2" s="1678"/>
      <c r="M2" s="1678"/>
      <c r="N2" s="1678"/>
      <c r="O2" s="1678"/>
      <c r="P2" s="1678"/>
      <c r="Q2" s="1678"/>
      <c r="R2" s="1678"/>
      <c r="S2" s="1679"/>
      <c r="T2" s="1679"/>
    </row>
    <row r="3" spans="1:20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1834" t="s">
        <v>315</v>
      </c>
      <c r="L3" s="1834"/>
      <c r="M3" s="1834"/>
      <c r="N3" s="1834"/>
      <c r="O3" s="1834"/>
      <c r="P3" s="1834"/>
      <c r="Q3" s="1678"/>
      <c r="R3" s="1678"/>
      <c r="S3" s="1680"/>
      <c r="T3" s="1680"/>
    </row>
    <row r="4" spans="1:2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1678" t="s">
        <v>317</v>
      </c>
      <c r="L4" s="1678"/>
      <c r="M4" s="1678"/>
      <c r="N4" s="1678"/>
      <c r="O4" s="1678"/>
      <c r="P4" s="1678"/>
      <c r="Q4" s="1678"/>
      <c r="R4" s="1678"/>
      <c r="S4" s="1679"/>
      <c r="T4" s="1679"/>
    </row>
    <row r="5" spans="1:2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1834" t="s">
        <v>318</v>
      </c>
      <c r="L5" s="1834"/>
      <c r="M5" s="1834"/>
      <c r="N5" s="1834"/>
      <c r="O5" s="1834"/>
      <c r="P5" s="1834"/>
      <c r="Q5" s="1678"/>
      <c r="R5" s="1678"/>
      <c r="S5" s="1679"/>
      <c r="T5" s="1679"/>
    </row>
    <row r="6" spans="1:20" ht="17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M6" s="5"/>
      <c r="N6" s="5"/>
      <c r="O6" s="5"/>
      <c r="P6" s="7"/>
    </row>
    <row r="7" spans="1:20" ht="0.75" hidden="1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M7" s="5"/>
      <c r="N7" s="5"/>
      <c r="O7" s="5"/>
      <c r="P7" s="7"/>
    </row>
    <row r="8" spans="1:20" ht="13.5" hidden="1" customHeight="1" x14ac:dyDescent="0.25">
      <c r="A8" s="14"/>
      <c r="B8" s="8"/>
      <c r="C8" s="8"/>
      <c r="D8" s="8"/>
      <c r="E8" s="8"/>
      <c r="F8" s="8"/>
      <c r="G8" s="8"/>
      <c r="H8" s="8"/>
      <c r="I8" s="8"/>
      <c r="J8" s="8"/>
      <c r="K8" s="8" t="s">
        <v>33</v>
      </c>
      <c r="L8" s="8"/>
      <c r="M8" s="5"/>
      <c r="N8" s="5"/>
      <c r="O8" s="5"/>
      <c r="P8" s="5"/>
    </row>
    <row r="9" spans="1:20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  <c r="O9" s="1875"/>
      <c r="P9" s="1875"/>
    </row>
    <row r="10" spans="1:20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  <c r="O10" s="1875"/>
      <c r="P10" s="1875"/>
    </row>
    <row r="11" spans="1:20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  <c r="O11" s="1875"/>
      <c r="P11" s="1875"/>
    </row>
    <row r="12" spans="1:20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20"/>
      <c r="P12" s="1420"/>
    </row>
    <row r="13" spans="1:20" ht="16.5" thickBot="1" x14ac:dyDescent="0.3">
      <c r="A13" s="1874" t="s">
        <v>312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  <c r="O13" s="1874"/>
      <c r="P13" s="1874"/>
    </row>
    <row r="14" spans="1:20" ht="47.25" customHeight="1" thickBot="1" x14ac:dyDescent="0.25">
      <c r="A14" s="1781" t="s">
        <v>20</v>
      </c>
      <c r="B14" s="1783" t="s">
        <v>21</v>
      </c>
      <c r="C14" s="1791" t="s">
        <v>326</v>
      </c>
      <c r="D14" s="1790"/>
      <c r="E14" s="1792"/>
      <c r="F14" s="1791" t="s">
        <v>339</v>
      </c>
      <c r="G14" s="1790"/>
      <c r="H14" s="1792"/>
      <c r="I14" s="1791" t="s">
        <v>84</v>
      </c>
      <c r="J14" s="1792"/>
      <c r="K14" s="1787" t="s">
        <v>162</v>
      </c>
      <c r="L14" s="1789"/>
      <c r="M14" s="1790" t="s">
        <v>163</v>
      </c>
      <c r="N14" s="1792"/>
      <c r="O14" s="1793" t="s">
        <v>180</v>
      </c>
      <c r="P14" s="1792"/>
    </row>
    <row r="15" spans="1:20" ht="57.6" customHeight="1" thickBot="1" x14ac:dyDescent="0.25">
      <c r="A15" s="1782"/>
      <c r="B15" s="1784"/>
      <c r="C15" s="22" t="s">
        <v>27</v>
      </c>
      <c r="D15" s="23" t="s">
        <v>26</v>
      </c>
      <c r="E15" s="24" t="s">
        <v>189</v>
      </c>
      <c r="F15" s="22" t="s">
        <v>27</v>
      </c>
      <c r="G15" s="23" t="s">
        <v>26</v>
      </c>
      <c r="H15" s="24" t="s">
        <v>189</v>
      </c>
      <c r="I15" s="333" t="s">
        <v>23</v>
      </c>
      <c r="J15" s="24" t="s">
        <v>189</v>
      </c>
      <c r="K15" s="22" t="s">
        <v>23</v>
      </c>
      <c r="L15" s="24" t="s">
        <v>189</v>
      </c>
      <c r="M15" s="333" t="s">
        <v>23</v>
      </c>
      <c r="N15" s="24" t="s">
        <v>189</v>
      </c>
      <c r="O15" s="333" t="s">
        <v>23</v>
      </c>
      <c r="P15" s="24" t="s">
        <v>189</v>
      </c>
    </row>
    <row r="16" spans="1:20" ht="24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8"/>
      <c r="O16" s="1828"/>
      <c r="P16" s="1829"/>
    </row>
    <row r="17" spans="1:18" ht="29.25" customHeight="1" thickBot="1" x14ac:dyDescent="0.25">
      <c r="A17" s="1804" t="s">
        <v>30</v>
      </c>
      <c r="B17" s="1805"/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5"/>
      <c r="O17" s="1805"/>
      <c r="P17" s="1806"/>
    </row>
    <row r="18" spans="1:18" ht="71.45" customHeight="1" thickBot="1" x14ac:dyDescent="0.25">
      <c r="A18" s="584" t="s">
        <v>46</v>
      </c>
      <c r="B18" s="585" t="s">
        <v>89</v>
      </c>
      <c r="C18" s="407"/>
      <c r="D18" s="361"/>
      <c r="E18" s="360"/>
      <c r="F18" s="407">
        <v>2300</v>
      </c>
      <c r="G18" s="361">
        <v>3100</v>
      </c>
      <c r="H18" s="360">
        <v>1850</v>
      </c>
      <c r="I18" s="407">
        <v>1900</v>
      </c>
      <c r="J18" s="361">
        <v>1480</v>
      </c>
      <c r="K18" s="360">
        <v>2050</v>
      </c>
      <c r="L18" s="407">
        <v>1570</v>
      </c>
      <c r="M18" s="361">
        <v>2060</v>
      </c>
      <c r="N18" s="360">
        <v>1600</v>
      </c>
      <c r="O18" s="407">
        <v>2200</v>
      </c>
      <c r="P18" s="362">
        <v>1700</v>
      </c>
      <c r="Q18" s="1734">
        <f>G18/F18</f>
        <v>1.3478260869565217</v>
      </c>
    </row>
    <row r="19" spans="1:18" ht="63" customHeight="1" thickBot="1" x14ac:dyDescent="0.25">
      <c r="A19" s="584" t="s">
        <v>44</v>
      </c>
      <c r="B19" s="585" t="s">
        <v>88</v>
      </c>
      <c r="C19" s="407"/>
      <c r="D19" s="361"/>
      <c r="E19" s="360"/>
      <c r="F19" s="407">
        <v>2480</v>
      </c>
      <c r="G19" s="361">
        <v>2860</v>
      </c>
      <c r="H19" s="360">
        <v>1850</v>
      </c>
      <c r="I19" s="407">
        <v>2020</v>
      </c>
      <c r="J19" s="361">
        <v>1480</v>
      </c>
      <c r="K19" s="360">
        <v>2200</v>
      </c>
      <c r="L19" s="407">
        <v>1570</v>
      </c>
      <c r="M19" s="361">
        <v>2220</v>
      </c>
      <c r="N19" s="360">
        <v>1600</v>
      </c>
      <c r="O19" s="407">
        <v>2350</v>
      </c>
      <c r="P19" s="362">
        <v>1700</v>
      </c>
      <c r="Q19">
        <f>-G19/F19</f>
        <v>-1.153225806451613</v>
      </c>
    </row>
    <row r="20" spans="1:18" ht="49.5" customHeight="1" thickBot="1" x14ac:dyDescent="0.25">
      <c r="A20" s="1781" t="s">
        <v>20</v>
      </c>
      <c r="B20" s="1783" t="s">
        <v>21</v>
      </c>
      <c r="C20" s="1791" t="s">
        <v>52</v>
      </c>
      <c r="D20" s="1790"/>
      <c r="E20" s="1792"/>
      <c r="F20" s="1791" t="s">
        <v>52</v>
      </c>
      <c r="G20" s="1790"/>
      <c r="H20" s="1792"/>
      <c r="I20" s="1791" t="s">
        <v>84</v>
      </c>
      <c r="J20" s="1792"/>
      <c r="K20" s="1787" t="s">
        <v>162</v>
      </c>
      <c r="L20" s="1789"/>
      <c r="M20" s="1790" t="s">
        <v>163</v>
      </c>
      <c r="N20" s="1792"/>
      <c r="O20" s="1793" t="s">
        <v>180</v>
      </c>
      <c r="P20" s="1792"/>
    </row>
    <row r="21" spans="1:18" ht="55.5" customHeight="1" thickBot="1" x14ac:dyDescent="0.25">
      <c r="A21" s="1782"/>
      <c r="B21" s="1784"/>
      <c r="C21" s="22" t="s">
        <v>27</v>
      </c>
      <c r="D21" s="23" t="s">
        <v>26</v>
      </c>
      <c r="E21" s="24" t="s">
        <v>189</v>
      </c>
      <c r="F21" s="22" t="s">
        <v>27</v>
      </c>
      <c r="G21" s="23" t="s">
        <v>26</v>
      </c>
      <c r="H21" s="24" t="s">
        <v>189</v>
      </c>
      <c r="I21" s="333" t="s">
        <v>23</v>
      </c>
      <c r="J21" s="24" t="s">
        <v>189</v>
      </c>
      <c r="K21" s="22" t="s">
        <v>23</v>
      </c>
      <c r="L21" s="24" t="s">
        <v>189</v>
      </c>
      <c r="M21" s="333" t="s">
        <v>23</v>
      </c>
      <c r="N21" s="24" t="s">
        <v>189</v>
      </c>
      <c r="O21" s="333" t="s">
        <v>23</v>
      </c>
      <c r="P21" s="24" t="s">
        <v>189</v>
      </c>
    </row>
    <row r="22" spans="1:18" ht="53.25" customHeight="1" thickBot="1" x14ac:dyDescent="0.25">
      <c r="A22" s="1671" t="s">
        <v>243</v>
      </c>
      <c r="B22" s="585" t="s">
        <v>241</v>
      </c>
      <c r="C22" s="407"/>
      <c r="D22" s="361"/>
      <c r="E22" s="360"/>
      <c r="F22" s="407"/>
      <c r="G22" s="361">
        <v>2680</v>
      </c>
      <c r="H22" s="360">
        <v>1850</v>
      </c>
      <c r="I22" s="407"/>
      <c r="J22" s="361">
        <v>1480</v>
      </c>
      <c r="K22" s="360"/>
      <c r="L22" s="407">
        <v>1570</v>
      </c>
      <c r="M22" s="361"/>
      <c r="N22" s="360">
        <v>1600</v>
      </c>
      <c r="O22" s="407"/>
      <c r="P22" s="362">
        <v>1700</v>
      </c>
    </row>
    <row r="23" spans="1:18" ht="53.25" customHeight="1" thickBot="1" x14ac:dyDescent="0.25">
      <c r="A23" s="1231" t="s">
        <v>242</v>
      </c>
      <c r="B23" s="550" t="s">
        <v>68</v>
      </c>
      <c r="C23" s="407"/>
      <c r="D23" s="361"/>
      <c r="E23" s="360"/>
      <c r="F23" s="407"/>
      <c r="G23" s="361">
        <v>2860</v>
      </c>
      <c r="H23" s="360">
        <v>1850</v>
      </c>
      <c r="I23" s="407"/>
      <c r="J23" s="361">
        <v>1480</v>
      </c>
      <c r="K23" s="360"/>
      <c r="L23" s="407">
        <v>1570</v>
      </c>
      <c r="M23" s="361"/>
      <c r="N23" s="360">
        <v>1600</v>
      </c>
      <c r="O23" s="407"/>
      <c r="P23" s="362">
        <v>1700</v>
      </c>
    </row>
    <row r="24" spans="1:18" ht="61.5" customHeight="1" thickBot="1" x14ac:dyDescent="0.25">
      <c r="A24" s="1671" t="s">
        <v>165</v>
      </c>
      <c r="B24" s="585" t="s">
        <v>134</v>
      </c>
      <c r="C24" s="407"/>
      <c r="D24" s="361"/>
      <c r="E24" s="360"/>
      <c r="F24" s="407"/>
      <c r="G24" s="361">
        <v>3090</v>
      </c>
      <c r="H24" s="360">
        <v>1850</v>
      </c>
      <c r="I24" s="407"/>
      <c r="J24" s="361">
        <v>1480</v>
      </c>
      <c r="K24" s="360"/>
      <c r="L24" s="407">
        <v>1570</v>
      </c>
      <c r="M24" s="361"/>
      <c r="N24" s="360">
        <v>1600</v>
      </c>
      <c r="O24" s="407"/>
      <c r="P24" s="362">
        <v>1700</v>
      </c>
    </row>
    <row r="25" spans="1:18" ht="93" customHeight="1" thickBot="1" x14ac:dyDescent="0.25">
      <c r="A25" s="1662" t="s">
        <v>203</v>
      </c>
      <c r="B25" s="1569" t="s">
        <v>61</v>
      </c>
      <c r="C25" s="407"/>
      <c r="D25" s="361"/>
      <c r="E25" s="360"/>
      <c r="F25" s="407"/>
      <c r="G25" s="361">
        <f>F19</f>
        <v>2480</v>
      </c>
      <c r="H25" s="360"/>
      <c r="I25" s="407"/>
      <c r="J25" s="361"/>
      <c r="K25" s="360"/>
      <c r="L25" s="407"/>
      <c r="M25" s="361"/>
      <c r="N25" s="360"/>
      <c r="O25" s="407"/>
      <c r="P25" s="362"/>
    </row>
    <row r="26" spans="1:18" ht="27" customHeight="1" thickBot="1" x14ac:dyDescent="0.25">
      <c r="A26" s="1872" t="s">
        <v>54</v>
      </c>
      <c r="B26" s="1873"/>
      <c r="C26" s="1873"/>
      <c r="D26" s="1873"/>
      <c r="E26" s="1873"/>
      <c r="F26" s="1873"/>
      <c r="G26" s="1873"/>
      <c r="H26" s="1873"/>
      <c r="I26" s="1873"/>
      <c r="J26" s="1873"/>
      <c r="K26" s="1873"/>
      <c r="L26" s="1873"/>
      <c r="M26" s="1873"/>
      <c r="N26" s="1873"/>
      <c r="O26" s="1665"/>
      <c r="P26" s="1529"/>
    </row>
    <row r="27" spans="1:18" ht="66" customHeight="1" thickBot="1" x14ac:dyDescent="0.25">
      <c r="A27" s="584" t="s">
        <v>51</v>
      </c>
      <c r="B27" s="585" t="s">
        <v>166</v>
      </c>
      <c r="C27" s="407"/>
      <c r="D27" s="361"/>
      <c r="E27" s="360"/>
      <c r="F27" s="407">
        <v>2800</v>
      </c>
      <c r="G27" s="361">
        <v>3900</v>
      </c>
      <c r="H27" s="360">
        <v>1850</v>
      </c>
      <c r="I27" s="407">
        <v>2300</v>
      </c>
      <c r="J27" s="361">
        <v>1480</v>
      </c>
      <c r="K27" s="360">
        <v>2500</v>
      </c>
      <c r="L27" s="407">
        <v>1570</v>
      </c>
      <c r="M27" s="361">
        <v>2520</v>
      </c>
      <c r="N27" s="360">
        <v>1600</v>
      </c>
      <c r="O27" s="407">
        <v>2700</v>
      </c>
      <c r="P27" s="362">
        <v>1700</v>
      </c>
    </row>
    <row r="28" spans="1:18" ht="81" customHeight="1" thickBot="1" x14ac:dyDescent="0.25">
      <c r="A28" s="584" t="s">
        <v>136</v>
      </c>
      <c r="B28" s="585" t="s">
        <v>167</v>
      </c>
      <c r="C28" s="407"/>
      <c r="D28" s="361"/>
      <c r="E28" s="360"/>
      <c r="F28" s="407">
        <v>2960</v>
      </c>
      <c r="G28" s="361">
        <v>4150</v>
      </c>
      <c r="H28" s="360">
        <v>1850</v>
      </c>
      <c r="I28" s="407">
        <v>2400</v>
      </c>
      <c r="J28" s="361">
        <v>1480</v>
      </c>
      <c r="K28" s="360">
        <v>2600</v>
      </c>
      <c r="L28" s="407">
        <v>1570</v>
      </c>
      <c r="M28" s="361">
        <v>2630</v>
      </c>
      <c r="N28" s="360">
        <v>1600</v>
      </c>
      <c r="O28" s="407">
        <v>2800</v>
      </c>
      <c r="P28" s="362">
        <v>1700</v>
      </c>
    </row>
    <row r="29" spans="1:18" ht="39" customHeight="1" x14ac:dyDescent="0.2">
      <c r="A29" s="1215"/>
      <c r="B29" s="1212"/>
      <c r="C29" s="1214"/>
      <c r="D29" s="1214"/>
      <c r="E29" s="1216"/>
      <c r="F29" s="1216"/>
      <c r="G29" s="1216"/>
      <c r="H29" s="1216"/>
      <c r="I29" s="1214"/>
      <c r="J29" s="1214"/>
      <c r="K29" s="1216"/>
      <c r="L29" s="1214"/>
      <c r="M29" s="1214"/>
      <c r="N29" s="1216"/>
      <c r="O29" s="1214"/>
      <c r="P29" s="1214"/>
    </row>
    <row r="30" spans="1:18" ht="55.5" customHeight="1" thickBot="1" x14ac:dyDescent="0.25">
      <c r="A30" s="1215"/>
      <c r="B30" s="1212"/>
      <c r="C30" s="1214"/>
      <c r="D30" s="1214"/>
      <c r="E30" s="1216"/>
      <c r="F30" s="1216"/>
      <c r="G30" s="1216"/>
      <c r="H30" s="1216"/>
      <c r="I30" s="1214"/>
      <c r="J30" s="1214"/>
      <c r="K30" s="1216"/>
      <c r="L30" s="1214"/>
      <c r="M30" s="1214"/>
      <c r="N30" s="1216"/>
      <c r="O30" s="1214"/>
      <c r="P30" s="1214"/>
      <c r="Q30" s="4"/>
      <c r="R30" s="4"/>
    </row>
    <row r="31" spans="1:18" ht="48" customHeight="1" thickBot="1" x14ac:dyDescent="0.25">
      <c r="A31" s="1781" t="s">
        <v>20</v>
      </c>
      <c r="B31" s="1783" t="s">
        <v>21</v>
      </c>
      <c r="C31" s="1791" t="s">
        <v>326</v>
      </c>
      <c r="D31" s="1790"/>
      <c r="E31" s="1792"/>
      <c r="F31" s="1791" t="s">
        <v>327</v>
      </c>
      <c r="G31" s="1790"/>
      <c r="H31" s="1792"/>
      <c r="I31" s="1791" t="s">
        <v>84</v>
      </c>
      <c r="J31" s="1792"/>
      <c r="K31" s="1787" t="s">
        <v>162</v>
      </c>
      <c r="L31" s="1789"/>
      <c r="M31" s="1790" t="s">
        <v>163</v>
      </c>
      <c r="N31" s="1792"/>
      <c r="O31" s="1793" t="s">
        <v>180</v>
      </c>
      <c r="P31" s="1792"/>
    </row>
    <row r="32" spans="1:18" ht="66" customHeight="1" thickBot="1" x14ac:dyDescent="0.25">
      <c r="A32" s="1782"/>
      <c r="B32" s="1784"/>
      <c r="C32" s="22" t="s">
        <v>27</v>
      </c>
      <c r="D32" s="23" t="s">
        <v>26</v>
      </c>
      <c r="E32" s="24" t="s">
        <v>189</v>
      </c>
      <c r="F32" s="22" t="s">
        <v>27</v>
      </c>
      <c r="G32" s="23" t="s">
        <v>26</v>
      </c>
      <c r="H32" s="24" t="s">
        <v>189</v>
      </c>
      <c r="I32" s="333" t="s">
        <v>23</v>
      </c>
      <c r="J32" s="24" t="s">
        <v>189</v>
      </c>
      <c r="K32" s="22" t="s">
        <v>23</v>
      </c>
      <c r="L32" s="24" t="s">
        <v>189</v>
      </c>
      <c r="M32" s="333" t="s">
        <v>23</v>
      </c>
      <c r="N32" s="24" t="s">
        <v>189</v>
      </c>
      <c r="O32" s="333" t="s">
        <v>23</v>
      </c>
      <c r="P32" s="24" t="s">
        <v>189</v>
      </c>
    </row>
    <row r="33" spans="1:16" ht="26.25" customHeight="1" thickBot="1" x14ac:dyDescent="0.25">
      <c r="A33" s="1866" t="s">
        <v>95</v>
      </c>
      <c r="B33" s="1867"/>
      <c r="C33" s="1867"/>
      <c r="D33" s="1867"/>
      <c r="E33" s="1867"/>
      <c r="F33" s="1867"/>
      <c r="G33" s="1867"/>
      <c r="H33" s="1867"/>
      <c r="I33" s="1867"/>
      <c r="J33" s="1867"/>
      <c r="K33" s="1867"/>
      <c r="L33" s="1867"/>
      <c r="M33" s="1867"/>
      <c r="N33" s="1867"/>
      <c r="O33" s="1867"/>
      <c r="P33" s="1868"/>
    </row>
    <row r="34" spans="1:16" ht="66.75" customHeight="1" thickBot="1" x14ac:dyDescent="0.25">
      <c r="A34" s="584" t="s">
        <v>15</v>
      </c>
      <c r="B34" s="585" t="s">
        <v>168</v>
      </c>
      <c r="C34" s="407"/>
      <c r="D34" s="361"/>
      <c r="E34" s="360"/>
      <c r="F34" s="407">
        <v>3600</v>
      </c>
      <c r="G34" s="361">
        <v>5080</v>
      </c>
      <c r="H34" s="360">
        <v>2000</v>
      </c>
      <c r="I34" s="407">
        <v>2950</v>
      </c>
      <c r="J34" s="361">
        <v>1600</v>
      </c>
      <c r="K34" s="360">
        <v>3200</v>
      </c>
      <c r="L34" s="407">
        <v>1690</v>
      </c>
      <c r="M34" s="361">
        <v>3200</v>
      </c>
      <c r="N34" s="360">
        <v>1730</v>
      </c>
      <c r="O34" s="407">
        <v>3450</v>
      </c>
      <c r="P34" s="362">
        <v>1800</v>
      </c>
    </row>
    <row r="35" spans="1:16" ht="65.25" customHeight="1" thickBot="1" x14ac:dyDescent="0.25">
      <c r="A35" s="407" t="s">
        <v>14</v>
      </c>
      <c r="B35" s="585" t="s">
        <v>169</v>
      </c>
      <c r="C35" s="329"/>
      <c r="D35" s="597"/>
      <c r="E35" s="387"/>
      <c r="F35" s="329">
        <v>3900</v>
      </c>
      <c r="G35" s="597">
        <v>5500</v>
      </c>
      <c r="H35" s="387">
        <v>2150</v>
      </c>
      <c r="I35" s="329">
        <v>3200</v>
      </c>
      <c r="J35" s="597">
        <v>1750</v>
      </c>
      <c r="K35" s="387">
        <v>3440</v>
      </c>
      <c r="L35" s="329">
        <v>1830</v>
      </c>
      <c r="M35" s="597">
        <v>3500</v>
      </c>
      <c r="N35" s="387">
        <v>1850</v>
      </c>
      <c r="O35" s="329">
        <v>3700</v>
      </c>
      <c r="P35" s="909">
        <v>1940</v>
      </c>
    </row>
    <row r="36" spans="1:16" ht="64.5" customHeight="1" thickBot="1" x14ac:dyDescent="0.25">
      <c r="A36" s="1096" t="s">
        <v>145</v>
      </c>
      <c r="B36" s="550" t="s">
        <v>170</v>
      </c>
      <c r="C36" s="329"/>
      <c r="D36" s="597"/>
      <c r="E36" s="387"/>
      <c r="F36" s="329">
        <v>4150</v>
      </c>
      <c r="G36" s="597">
        <v>5800</v>
      </c>
      <c r="H36" s="387">
        <v>2290</v>
      </c>
      <c r="I36" s="329">
        <v>3380</v>
      </c>
      <c r="J36" s="597">
        <v>1840</v>
      </c>
      <c r="K36" s="387">
        <v>3670</v>
      </c>
      <c r="L36" s="329">
        <v>1940</v>
      </c>
      <c r="M36" s="597">
        <v>3700</v>
      </c>
      <c r="N36" s="387">
        <v>1970</v>
      </c>
      <c r="O36" s="329">
        <v>3950</v>
      </c>
      <c r="P36" s="909">
        <v>2060</v>
      </c>
    </row>
    <row r="37" spans="1:16" ht="62.25" customHeight="1" thickBot="1" x14ac:dyDescent="0.25">
      <c r="A37" s="584" t="s">
        <v>146</v>
      </c>
      <c r="B37" s="585" t="s">
        <v>284</v>
      </c>
      <c r="C37" s="329"/>
      <c r="D37" s="597"/>
      <c r="E37" s="387"/>
      <c r="F37" s="1701">
        <v>5700</v>
      </c>
      <c r="G37" s="1702">
        <v>8000</v>
      </c>
      <c r="H37" s="1703">
        <v>3160</v>
      </c>
      <c r="I37" s="1701">
        <v>4640</v>
      </c>
      <c r="J37" s="1702">
        <v>2520</v>
      </c>
      <c r="K37" s="1703">
        <v>5050</v>
      </c>
      <c r="L37" s="1701">
        <v>2680</v>
      </c>
      <c r="M37" s="1702">
        <v>5100</v>
      </c>
      <c r="N37" s="1703">
        <v>2700</v>
      </c>
      <c r="O37" s="1701">
        <v>5500</v>
      </c>
      <c r="P37" s="1702">
        <v>2840</v>
      </c>
    </row>
    <row r="38" spans="1:16" ht="0.75" customHeight="1" x14ac:dyDescent="0.2">
      <c r="A38" s="1215"/>
      <c r="B38" s="1212"/>
      <c r="C38" s="1214"/>
      <c r="D38" s="1214"/>
      <c r="E38" s="1216"/>
      <c r="F38" s="1216"/>
      <c r="G38" s="1216"/>
      <c r="H38" s="1216"/>
      <c r="I38" s="1214"/>
      <c r="J38" s="1214"/>
      <c r="K38" s="1216"/>
      <c r="L38" s="1214"/>
      <c r="M38" s="1214"/>
      <c r="N38" s="1216"/>
      <c r="O38" s="1214"/>
      <c r="P38" s="1214"/>
    </row>
    <row r="39" spans="1:16" ht="44.25" customHeight="1" x14ac:dyDescent="0.2">
      <c r="A39" s="1215"/>
      <c r="B39" s="1212"/>
      <c r="C39" s="1214"/>
      <c r="D39" s="1214"/>
      <c r="E39" s="1216"/>
      <c r="F39" s="1216"/>
      <c r="G39" s="1216"/>
      <c r="H39" s="1216"/>
      <c r="I39" s="1214"/>
      <c r="J39" s="1214"/>
      <c r="K39" s="1216"/>
      <c r="L39" s="1214"/>
      <c r="M39" s="1214"/>
      <c r="N39" s="1216"/>
      <c r="O39" s="1214"/>
      <c r="P39" s="1214"/>
    </row>
    <row r="40" spans="1:16" ht="17.25" customHeight="1" x14ac:dyDescent="0.25">
      <c r="A40" s="1869" t="s">
        <v>93</v>
      </c>
      <c r="B40" s="1870"/>
      <c r="C40" s="1870"/>
      <c r="D40" s="1870"/>
      <c r="E40" s="1870"/>
      <c r="F40" s="1870"/>
      <c r="G40" s="1870"/>
      <c r="H40" s="1870"/>
      <c r="I40" s="1870"/>
      <c r="J40" s="1870"/>
      <c r="K40" s="1870"/>
      <c r="L40" s="1870"/>
      <c r="M40" s="1870"/>
      <c r="N40" s="1870"/>
      <c r="O40" s="1666"/>
      <c r="P40" s="1666"/>
    </row>
    <row r="41" spans="1:16" ht="19.899999999999999" customHeight="1" x14ac:dyDescent="0.25">
      <c r="A41" s="16" t="s">
        <v>12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9.899999999999999" customHeight="1" x14ac:dyDescent="0.25">
      <c r="A42" s="1807" t="s">
        <v>81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668"/>
      <c r="P42" s="1668"/>
    </row>
    <row r="43" spans="1:16" ht="19.5" customHeight="1" x14ac:dyDescent="0.25">
      <c r="A43" s="1668" t="s">
        <v>36</v>
      </c>
      <c r="B43" s="1668"/>
      <c r="C43" s="1668"/>
      <c r="D43" s="1668"/>
      <c r="E43" s="1668"/>
      <c r="F43" s="1691"/>
      <c r="G43" s="1691"/>
      <c r="H43" s="1691"/>
      <c r="I43" s="1668"/>
      <c r="J43" s="1668"/>
      <c r="K43" s="1668"/>
      <c r="L43" s="1668"/>
      <c r="M43" s="1668"/>
      <c r="N43" s="1668"/>
      <c r="O43" s="1668"/>
      <c r="P43" s="1668"/>
    </row>
    <row r="44" spans="1:16" ht="20.45" customHeight="1" x14ac:dyDescent="0.25">
      <c r="A44" s="16" t="s">
        <v>10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21" customHeight="1" x14ac:dyDescent="0.25">
      <c r="A45" s="16" t="s">
        <v>11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 customHeight="1" x14ac:dyDescent="0.25">
      <c r="A46" s="16" t="s">
        <v>49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21" customHeight="1" x14ac:dyDescent="0.25">
      <c r="A47" s="1808" t="s">
        <v>83</v>
      </c>
      <c r="B47" s="1807"/>
      <c r="C47" s="1807"/>
      <c r="D47" s="1807"/>
      <c r="E47" s="1807"/>
      <c r="F47" s="1807"/>
      <c r="G47" s="1807"/>
      <c r="H47" s="1807"/>
      <c r="I47" s="1807"/>
      <c r="J47" s="1807"/>
      <c r="K47" s="1807"/>
      <c r="L47" s="1807"/>
      <c r="M47" s="1807"/>
      <c r="N47" s="1807"/>
      <c r="O47" s="1668"/>
      <c r="P47" s="1668"/>
    </row>
    <row r="48" spans="1:16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5"/>
      <c r="N48" s="15"/>
      <c r="O48" s="5"/>
      <c r="P48" s="5"/>
    </row>
    <row r="49" spans="1:16" ht="21" customHeight="1" x14ac:dyDescent="0.25">
      <c r="A49" s="8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5"/>
      <c r="N49" s="5"/>
      <c r="O49" s="5"/>
      <c r="P49" s="5"/>
    </row>
    <row r="50" spans="1:16" ht="23.25" customHeight="1" x14ac:dyDescent="0.25">
      <c r="A50" s="8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5"/>
      <c r="N50" s="5"/>
      <c r="O50" s="5"/>
      <c r="P50" s="5"/>
    </row>
    <row r="51" spans="1:1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</sheetData>
  <mergeCells count="37">
    <mergeCell ref="A33:P33"/>
    <mergeCell ref="A40:N40"/>
    <mergeCell ref="A42:N42"/>
    <mergeCell ref="A47:N47"/>
    <mergeCell ref="K3:P3"/>
    <mergeCell ref="K5:P5"/>
    <mergeCell ref="K20:L20"/>
    <mergeCell ref="M20:N20"/>
    <mergeCell ref="O20:P20"/>
    <mergeCell ref="A26:N26"/>
    <mergeCell ref="A31:A32"/>
    <mergeCell ref="B31:B32"/>
    <mergeCell ref="C31:E31"/>
    <mergeCell ref="I31:J31"/>
    <mergeCell ref="K31:L31"/>
    <mergeCell ref="M31:N31"/>
    <mergeCell ref="O31:P31"/>
    <mergeCell ref="A20:A21"/>
    <mergeCell ref="B20:B21"/>
    <mergeCell ref="C20:E20"/>
    <mergeCell ref="I20:J20"/>
    <mergeCell ref="F20:H20"/>
    <mergeCell ref="F31:H31"/>
    <mergeCell ref="A16:P16"/>
    <mergeCell ref="A17:P17"/>
    <mergeCell ref="A14:A15"/>
    <mergeCell ref="B14:B15"/>
    <mergeCell ref="C14:E14"/>
    <mergeCell ref="I14:J14"/>
    <mergeCell ref="F14:H14"/>
    <mergeCell ref="A9:P9"/>
    <mergeCell ref="A10:P10"/>
    <mergeCell ref="A11:P11"/>
    <mergeCell ref="A13:P13"/>
    <mergeCell ref="K14:L14"/>
    <mergeCell ref="M14:N14"/>
    <mergeCell ref="O14:P14"/>
  </mergeCells>
  <pageMargins left="0.74803149606299213" right="0.55118110236220474" top="0.39370078740157483" bottom="0.39370078740157483" header="0.31496062992125984" footer="0.31496062992125984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3"/>
  <sheetViews>
    <sheetView topLeftCell="A16" zoomScaleNormal="100" workbookViewId="0">
      <selection activeCell="Q16" sqref="Q16"/>
    </sheetView>
  </sheetViews>
  <sheetFormatPr defaultRowHeight="12.75" x14ac:dyDescent="0.2"/>
  <cols>
    <col min="1" max="1" width="14" customWidth="1"/>
    <col min="2" max="2" width="23.7109375" customWidth="1"/>
    <col min="3" max="3" width="7.42578125" customWidth="1"/>
    <col min="4" max="4" width="6.85546875" customWidth="1"/>
    <col min="5" max="5" width="7.28515625" customWidth="1"/>
    <col min="6" max="6" width="9.28515625" customWidth="1"/>
    <col min="7" max="7" width="7.7109375" customWidth="1"/>
    <col min="8" max="8" width="9.42578125" customWidth="1"/>
    <col min="9" max="9" width="7.7109375" customWidth="1"/>
    <col min="10" max="10" width="8.42578125" customWidth="1"/>
    <col min="11" max="11" width="7.85546875" customWidth="1"/>
    <col min="12" max="12" width="8.140625" customWidth="1"/>
    <col min="13" max="13" width="7.7109375" customWidth="1"/>
    <col min="14" max="14" width="17" customWidth="1"/>
  </cols>
  <sheetData>
    <row r="1" spans="1:18" ht="14.25" x14ac:dyDescent="0.2">
      <c r="A1" s="5"/>
      <c r="B1" s="5"/>
      <c r="C1" s="5"/>
      <c r="D1" s="5"/>
      <c r="E1" s="5"/>
      <c r="F1" s="5"/>
      <c r="G1" s="5"/>
      <c r="H1" s="5"/>
      <c r="J1" s="1683" t="s">
        <v>319</v>
      </c>
      <c r="K1" s="1683"/>
      <c r="L1" s="1683"/>
      <c r="M1" s="1683"/>
      <c r="N1" s="1683"/>
      <c r="O1" s="1683"/>
      <c r="P1" s="1683"/>
      <c r="Q1" s="1683"/>
      <c r="R1" s="1683"/>
    </row>
    <row r="2" spans="1:18" x14ac:dyDescent="0.2">
      <c r="A2" s="5"/>
      <c r="B2" s="5"/>
      <c r="C2" s="5"/>
      <c r="D2" s="5"/>
      <c r="E2" s="5"/>
      <c r="F2" s="5"/>
      <c r="G2" s="5"/>
      <c r="H2" s="5"/>
      <c r="I2" s="1678" t="s">
        <v>320</v>
      </c>
      <c r="J2" s="1678"/>
      <c r="K2" s="1678"/>
      <c r="L2" s="1678"/>
      <c r="M2" s="1678"/>
      <c r="N2" s="1678"/>
      <c r="O2" s="1678"/>
      <c r="P2" s="1678"/>
      <c r="Q2" s="1678"/>
      <c r="R2" s="1679"/>
    </row>
    <row r="3" spans="1:18" x14ac:dyDescent="0.2">
      <c r="A3" s="5"/>
      <c r="B3" s="5"/>
      <c r="C3" s="5"/>
      <c r="D3" s="5"/>
      <c r="E3" s="5"/>
      <c r="F3" s="5"/>
      <c r="G3" s="5"/>
      <c r="H3" s="5"/>
      <c r="I3" s="1834" t="s">
        <v>321</v>
      </c>
      <c r="J3" s="1834"/>
      <c r="K3" s="1834"/>
      <c r="L3" s="1834"/>
      <c r="M3" s="1834"/>
      <c r="N3" s="1834"/>
      <c r="O3" s="1678"/>
      <c r="P3" s="1678"/>
      <c r="Q3" s="1680"/>
      <c r="R3" s="1680"/>
    </row>
    <row r="4" spans="1:18" x14ac:dyDescent="0.2">
      <c r="A4" s="5"/>
      <c r="B4" s="5"/>
      <c r="C4" s="5"/>
      <c r="D4" s="5"/>
      <c r="E4" s="5"/>
      <c r="F4" s="5"/>
      <c r="G4" s="5"/>
      <c r="H4" s="5"/>
      <c r="I4" s="1678" t="s">
        <v>322</v>
      </c>
      <c r="J4" s="1678"/>
      <c r="K4" s="1678"/>
      <c r="L4" s="1678"/>
      <c r="M4" s="1678"/>
      <c r="N4" s="1678"/>
      <c r="O4" s="1678"/>
      <c r="P4" s="1678"/>
      <c r="Q4" s="1679"/>
      <c r="R4" s="1679"/>
    </row>
    <row r="5" spans="1:18" x14ac:dyDescent="0.2">
      <c r="A5" s="5"/>
      <c r="B5" s="5"/>
      <c r="C5" s="5"/>
      <c r="D5" s="5"/>
      <c r="E5" s="5"/>
      <c r="F5" s="5"/>
      <c r="G5" s="5"/>
      <c r="H5" s="5"/>
      <c r="I5" s="1834" t="s">
        <v>323</v>
      </c>
      <c r="J5" s="1834"/>
      <c r="K5" s="1834"/>
      <c r="L5" s="1834"/>
      <c r="M5" s="1834"/>
      <c r="N5" s="1834"/>
      <c r="O5" s="1678"/>
      <c r="P5" s="1678"/>
      <c r="Q5" s="1679"/>
      <c r="R5" s="1679"/>
    </row>
    <row r="6" spans="1:18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/>
    </row>
    <row r="7" spans="1:18" ht="13.9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8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8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8" ht="18.75" x14ac:dyDescent="0.3">
      <c r="A10" s="1780" t="s">
        <v>305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8" ht="9" customHeight="1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8" ht="44.25" customHeight="1" thickBot="1" x14ac:dyDescent="0.25">
      <c r="A12" s="1781" t="s">
        <v>20</v>
      </c>
      <c r="B12" s="1783" t="s">
        <v>21</v>
      </c>
      <c r="C12" s="1785" t="s">
        <v>22</v>
      </c>
      <c r="D12" s="1787" t="s">
        <v>52</v>
      </c>
      <c r="E12" s="1788"/>
      <c r="F12" s="1789"/>
      <c r="G12" s="1790" t="s">
        <v>84</v>
      </c>
      <c r="H12" s="1790"/>
      <c r="I12" s="1791" t="s">
        <v>162</v>
      </c>
      <c r="J12" s="1792"/>
      <c r="K12" s="1790" t="s">
        <v>163</v>
      </c>
      <c r="L12" s="1792"/>
      <c r="M12" s="1793" t="s">
        <v>180</v>
      </c>
      <c r="N12" s="1792"/>
    </row>
    <row r="13" spans="1:18" ht="101.25" customHeight="1" thickBot="1" x14ac:dyDescent="0.25">
      <c r="A13" s="1782"/>
      <c r="B13" s="1784"/>
      <c r="C13" s="1786"/>
      <c r="D13" s="22" t="s">
        <v>27</v>
      </c>
      <c r="E13" s="23" t="s">
        <v>26</v>
      </c>
      <c r="F13" s="24" t="s">
        <v>181</v>
      </c>
      <c r="G13" s="333" t="s">
        <v>23</v>
      </c>
      <c r="H13" s="1095" t="s">
        <v>189</v>
      </c>
      <c r="I13" s="22" t="s">
        <v>23</v>
      </c>
      <c r="J13" s="24" t="s">
        <v>189</v>
      </c>
      <c r="K13" s="333" t="s">
        <v>23</v>
      </c>
      <c r="L13" s="1095" t="s">
        <v>189</v>
      </c>
      <c r="M13" s="22" t="s">
        <v>23</v>
      </c>
      <c r="N13" s="24" t="s">
        <v>189</v>
      </c>
    </row>
    <row r="14" spans="1:18" ht="108.75" customHeight="1" thickBot="1" x14ac:dyDescent="0.25">
      <c r="A14" s="1794" t="s">
        <v>324</v>
      </c>
      <c r="B14" s="1795"/>
      <c r="C14" s="1795"/>
      <c r="D14" s="1795"/>
      <c r="E14" s="1795"/>
      <c r="F14" s="1795"/>
      <c r="G14" s="1795"/>
      <c r="H14" s="1795"/>
      <c r="I14" s="1795"/>
      <c r="J14" s="1795"/>
      <c r="K14" s="1795"/>
      <c r="L14" s="1795"/>
      <c r="M14" s="1795"/>
      <c r="N14" s="1796"/>
    </row>
    <row r="15" spans="1:18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8" ht="23.25" customHeight="1" thickBot="1" x14ac:dyDescent="0.25">
      <c r="A16" s="1800" t="s">
        <v>30</v>
      </c>
      <c r="B16" s="1801"/>
      <c r="C16" s="1801"/>
      <c r="D16" s="1801"/>
      <c r="E16" s="1801"/>
      <c r="F16" s="1801"/>
      <c r="G16" s="1801"/>
      <c r="H16" s="1801"/>
      <c r="I16" s="1801"/>
      <c r="J16" s="1801"/>
      <c r="K16" s="1801"/>
      <c r="L16" s="1801"/>
      <c r="M16" s="1801"/>
      <c r="N16" s="1802"/>
    </row>
    <row r="17" spans="1:14" ht="58.15" customHeight="1" thickBot="1" x14ac:dyDescent="0.25">
      <c r="A17" s="524" t="s">
        <v>78</v>
      </c>
      <c r="B17" s="858" t="s">
        <v>87</v>
      </c>
      <c r="C17" s="401">
        <v>2</v>
      </c>
      <c r="D17" s="406">
        <v>2230</v>
      </c>
      <c r="E17" s="354">
        <v>3010</v>
      </c>
      <c r="F17" s="360">
        <v>1580</v>
      </c>
      <c r="G17" s="404">
        <v>1770</v>
      </c>
      <c r="H17" s="402">
        <v>1220</v>
      </c>
      <c r="I17" s="406">
        <v>2000</v>
      </c>
      <c r="J17" s="355">
        <v>1340</v>
      </c>
      <c r="K17" s="404">
        <v>2040</v>
      </c>
      <c r="L17" s="859">
        <v>1370</v>
      </c>
      <c r="M17" s="584">
        <v>2060</v>
      </c>
      <c r="N17" s="355">
        <v>1390</v>
      </c>
    </row>
    <row r="18" spans="1:14" ht="50.25" customHeight="1" thickBot="1" x14ac:dyDescent="0.25">
      <c r="A18" s="1781" t="s">
        <v>20</v>
      </c>
      <c r="B18" s="1783" t="s">
        <v>21</v>
      </c>
      <c r="C18" s="1785" t="s">
        <v>22</v>
      </c>
      <c r="D18" s="1787" t="s">
        <v>52</v>
      </c>
      <c r="E18" s="1788"/>
      <c r="F18" s="1789"/>
      <c r="G18" s="1790" t="s">
        <v>84</v>
      </c>
      <c r="H18" s="1790"/>
      <c r="I18" s="1791" t="s">
        <v>162</v>
      </c>
      <c r="J18" s="1792"/>
      <c r="K18" s="1790" t="s">
        <v>163</v>
      </c>
      <c r="L18" s="1792"/>
      <c r="M18" s="1793" t="s">
        <v>180</v>
      </c>
      <c r="N18" s="1792"/>
    </row>
    <row r="19" spans="1:14" ht="51.75" customHeight="1" thickBot="1" x14ac:dyDescent="0.25">
      <c r="A19" s="1782"/>
      <c r="B19" s="1784"/>
      <c r="C19" s="1786"/>
      <c r="D19" s="22" t="s">
        <v>27</v>
      </c>
      <c r="E19" s="23" t="s">
        <v>26</v>
      </c>
      <c r="F19" s="24" t="s">
        <v>189</v>
      </c>
      <c r="G19" s="22" t="s">
        <v>23</v>
      </c>
      <c r="H19" s="24" t="s">
        <v>189</v>
      </c>
      <c r="I19" s="22" t="s">
        <v>23</v>
      </c>
      <c r="J19" s="1095" t="s">
        <v>189</v>
      </c>
      <c r="K19" s="22" t="s">
        <v>23</v>
      </c>
      <c r="L19" s="24" t="s">
        <v>189</v>
      </c>
      <c r="M19" s="22" t="s">
        <v>23</v>
      </c>
      <c r="N19" s="24" t="s">
        <v>189</v>
      </c>
    </row>
    <row r="20" spans="1:14" ht="66" customHeight="1" thickBot="1" x14ac:dyDescent="0.25">
      <c r="A20" s="876" t="s">
        <v>44</v>
      </c>
      <c r="B20" s="223" t="s">
        <v>88</v>
      </c>
      <c r="C20" s="401">
        <v>2</v>
      </c>
      <c r="D20" s="406">
        <v>2440</v>
      </c>
      <c r="E20" s="354">
        <v>3060</v>
      </c>
      <c r="F20" s="360">
        <v>1580</v>
      </c>
      <c r="G20" s="404">
        <v>1940</v>
      </c>
      <c r="H20" s="402">
        <v>1220</v>
      </c>
      <c r="I20" s="406">
        <v>2190</v>
      </c>
      <c r="J20" s="355">
        <v>1340</v>
      </c>
      <c r="K20" s="404">
        <v>2230</v>
      </c>
      <c r="L20" s="859">
        <v>1370</v>
      </c>
      <c r="M20" s="584">
        <v>2250</v>
      </c>
      <c r="N20" s="355">
        <v>1390</v>
      </c>
    </row>
    <row r="21" spans="1:14" ht="56.45" customHeight="1" thickBot="1" x14ac:dyDescent="0.25">
      <c r="A21" s="1697" t="s">
        <v>243</v>
      </c>
      <c r="B21" s="585" t="s">
        <v>241</v>
      </c>
      <c r="C21" s="931">
        <v>1</v>
      </c>
      <c r="D21" s="406"/>
      <c r="E21" s="1654">
        <v>2790</v>
      </c>
      <c r="F21" s="360">
        <v>1580</v>
      </c>
      <c r="G21" s="404"/>
      <c r="H21" s="402">
        <v>1220</v>
      </c>
      <c r="I21" s="406"/>
      <c r="J21" s="355">
        <v>1340</v>
      </c>
      <c r="K21" s="404"/>
      <c r="L21" s="859">
        <v>1370</v>
      </c>
      <c r="M21" s="865"/>
      <c r="N21" s="355">
        <v>1390</v>
      </c>
    </row>
    <row r="22" spans="1:14" ht="44.45" customHeight="1" thickBot="1" x14ac:dyDescent="0.25">
      <c r="A22" s="937" t="s">
        <v>242</v>
      </c>
      <c r="B22" s="548" t="s">
        <v>68</v>
      </c>
      <c r="C22" s="925">
        <v>1</v>
      </c>
      <c r="D22" s="867"/>
      <c r="E22" s="1654">
        <v>3060</v>
      </c>
      <c r="F22" s="360">
        <v>1580</v>
      </c>
      <c r="G22" s="404"/>
      <c r="H22" s="402">
        <v>1220</v>
      </c>
      <c r="I22" s="406"/>
      <c r="J22" s="355">
        <v>1340</v>
      </c>
      <c r="K22" s="404"/>
      <c r="L22" s="859">
        <v>1370</v>
      </c>
      <c r="M22" s="865"/>
      <c r="N22" s="355">
        <v>1390</v>
      </c>
    </row>
    <row r="23" spans="1:14" ht="61.5" customHeight="1" thickBot="1" x14ac:dyDescent="0.25">
      <c r="A23" s="1697" t="s">
        <v>133</v>
      </c>
      <c r="B23" s="585" t="s">
        <v>134</v>
      </c>
      <c r="C23" s="859">
        <v>1</v>
      </c>
      <c r="D23" s="407"/>
      <c r="E23" s="1655">
        <v>3400</v>
      </c>
      <c r="F23" s="360">
        <v>1580</v>
      </c>
      <c r="G23" s="404"/>
      <c r="H23" s="402">
        <v>1220</v>
      </c>
      <c r="I23" s="406"/>
      <c r="J23" s="355">
        <v>1340</v>
      </c>
      <c r="K23" s="404"/>
      <c r="L23" s="859">
        <v>1370</v>
      </c>
      <c r="M23" s="865"/>
      <c r="N23" s="355">
        <v>1390</v>
      </c>
    </row>
    <row r="24" spans="1:14" ht="78.75" customHeight="1" thickBot="1" x14ac:dyDescent="0.25">
      <c r="A24" s="876" t="s">
        <v>255</v>
      </c>
      <c r="B24" s="585" t="s">
        <v>61</v>
      </c>
      <c r="C24" s="402">
        <v>1</v>
      </c>
      <c r="D24" s="406"/>
      <c r="E24" s="354">
        <v>2440</v>
      </c>
      <c r="F24" s="360"/>
      <c r="G24" s="404"/>
      <c r="H24" s="402"/>
      <c r="I24" s="406"/>
      <c r="J24" s="355"/>
      <c r="K24" s="404"/>
      <c r="L24" s="859"/>
      <c r="M24" s="584"/>
      <c r="N24" s="355"/>
    </row>
    <row r="25" spans="1:14" ht="21" customHeight="1" thickBot="1" x14ac:dyDescent="0.25">
      <c r="A25" s="1800" t="s">
        <v>54</v>
      </c>
      <c r="B25" s="1801"/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2"/>
    </row>
    <row r="26" spans="1:14" ht="57" customHeight="1" thickBot="1" x14ac:dyDescent="0.3">
      <c r="A26" s="876" t="s">
        <v>79</v>
      </c>
      <c r="B26" s="223" t="s">
        <v>166</v>
      </c>
      <c r="C26" s="871">
        <v>2</v>
      </c>
      <c r="D26" s="872">
        <v>3020</v>
      </c>
      <c r="E26" s="400">
        <v>4230</v>
      </c>
      <c r="F26" s="360">
        <v>1580</v>
      </c>
      <c r="G26" s="404">
        <v>2390</v>
      </c>
      <c r="H26" s="402">
        <v>1220</v>
      </c>
      <c r="I26" s="872">
        <v>2690</v>
      </c>
      <c r="J26" s="355">
        <v>1340</v>
      </c>
      <c r="K26" s="410">
        <v>2740</v>
      </c>
      <c r="L26" s="859">
        <v>1370</v>
      </c>
      <c r="M26" s="584">
        <v>2720</v>
      </c>
      <c r="N26" s="355">
        <v>1390</v>
      </c>
    </row>
    <row r="27" spans="1:14" ht="64.150000000000006" customHeight="1" thickBot="1" x14ac:dyDescent="0.25">
      <c r="A27" s="876" t="s">
        <v>137</v>
      </c>
      <c r="B27" s="585" t="s">
        <v>172</v>
      </c>
      <c r="C27" s="874">
        <v>2</v>
      </c>
      <c r="D27" s="872">
        <v>3190</v>
      </c>
      <c r="E27" s="400">
        <v>4470</v>
      </c>
      <c r="F27" s="360">
        <v>1580</v>
      </c>
      <c r="G27" s="404">
        <v>2540</v>
      </c>
      <c r="H27" s="402">
        <v>1220</v>
      </c>
      <c r="I27" s="872">
        <v>2840</v>
      </c>
      <c r="J27" s="355">
        <v>1340</v>
      </c>
      <c r="K27" s="410">
        <v>2890</v>
      </c>
      <c r="L27" s="859">
        <v>1370</v>
      </c>
      <c r="M27" s="584">
        <v>2920</v>
      </c>
      <c r="N27" s="355">
        <v>1390</v>
      </c>
    </row>
    <row r="28" spans="1:14" ht="64.150000000000006" customHeight="1" thickBot="1" x14ac:dyDescent="0.25">
      <c r="A28" s="1781" t="s">
        <v>20</v>
      </c>
      <c r="B28" s="1783" t="s">
        <v>21</v>
      </c>
      <c r="C28" s="1785" t="s">
        <v>22</v>
      </c>
      <c r="D28" s="1787" t="s">
        <v>52</v>
      </c>
      <c r="E28" s="1788"/>
      <c r="F28" s="1789"/>
      <c r="G28" s="1790" t="s">
        <v>84</v>
      </c>
      <c r="H28" s="1790"/>
      <c r="I28" s="1791" t="s">
        <v>162</v>
      </c>
      <c r="J28" s="1792"/>
      <c r="K28" s="1790" t="s">
        <v>163</v>
      </c>
      <c r="L28" s="1792"/>
      <c r="M28" s="1793" t="s">
        <v>180</v>
      </c>
      <c r="N28" s="1792"/>
    </row>
    <row r="29" spans="1:14" ht="64.150000000000006" customHeight="1" thickBot="1" x14ac:dyDescent="0.25">
      <c r="A29" s="1782"/>
      <c r="B29" s="1784"/>
      <c r="C29" s="1786"/>
      <c r="D29" s="22" t="s">
        <v>27</v>
      </c>
      <c r="E29" s="23" t="s">
        <v>26</v>
      </c>
      <c r="F29" s="24" t="s">
        <v>189</v>
      </c>
      <c r="G29" s="22" t="s">
        <v>23</v>
      </c>
      <c r="H29" s="24" t="s">
        <v>189</v>
      </c>
      <c r="I29" s="22" t="s">
        <v>23</v>
      </c>
      <c r="J29" s="1095" t="s">
        <v>189</v>
      </c>
      <c r="K29" s="22" t="s">
        <v>23</v>
      </c>
      <c r="L29" s="24" t="s">
        <v>189</v>
      </c>
      <c r="M29" s="22" t="s">
        <v>23</v>
      </c>
      <c r="N29" s="24" t="s">
        <v>189</v>
      </c>
    </row>
    <row r="30" spans="1:14" ht="27.75" customHeight="1" thickBot="1" x14ac:dyDescent="0.25">
      <c r="A30" s="1804" t="s">
        <v>80</v>
      </c>
      <c r="B30" s="1805"/>
      <c r="C30" s="1805"/>
      <c r="D30" s="1805"/>
      <c r="E30" s="1805"/>
      <c r="F30" s="1805"/>
      <c r="G30" s="1805"/>
      <c r="H30" s="1805"/>
      <c r="I30" s="1805"/>
      <c r="J30" s="1805"/>
      <c r="K30" s="1805"/>
      <c r="L30" s="1805"/>
      <c r="M30" s="1805"/>
      <c r="N30" s="1806"/>
    </row>
    <row r="31" spans="1:14" ht="67.5" customHeight="1" thickBot="1" x14ac:dyDescent="0.25">
      <c r="A31" s="872" t="s">
        <v>24</v>
      </c>
      <c r="B31" s="585" t="s">
        <v>173</v>
      </c>
      <c r="C31" s="408">
        <v>2</v>
      </c>
      <c r="D31" s="406">
        <v>4170</v>
      </c>
      <c r="E31" s="354">
        <v>5840</v>
      </c>
      <c r="F31" s="360">
        <v>2290</v>
      </c>
      <c r="G31" s="404">
        <v>3340</v>
      </c>
      <c r="H31" s="402">
        <v>1390</v>
      </c>
      <c r="I31" s="406">
        <v>3690</v>
      </c>
      <c r="J31" s="360">
        <v>1540</v>
      </c>
      <c r="K31" s="404">
        <v>3740</v>
      </c>
      <c r="L31" s="402">
        <v>1590</v>
      </c>
      <c r="M31" s="584">
        <v>3870</v>
      </c>
      <c r="N31" s="355">
        <v>1520</v>
      </c>
    </row>
    <row r="32" spans="1:14" ht="65.25" customHeight="1" thickBot="1" x14ac:dyDescent="0.25">
      <c r="A32" s="1099" t="s">
        <v>14</v>
      </c>
      <c r="B32" s="550" t="s">
        <v>174</v>
      </c>
      <c r="C32" s="677">
        <v>2</v>
      </c>
      <c r="D32" s="406">
        <v>4570</v>
      </c>
      <c r="E32" s="354">
        <v>6400</v>
      </c>
      <c r="F32" s="360">
        <v>2510</v>
      </c>
      <c r="G32" s="404">
        <v>3640</v>
      </c>
      <c r="H32" s="402">
        <v>1540</v>
      </c>
      <c r="I32" s="406">
        <v>4040</v>
      </c>
      <c r="J32" s="360">
        <v>1740</v>
      </c>
      <c r="K32" s="404">
        <v>4090</v>
      </c>
      <c r="L32" s="402">
        <v>1790</v>
      </c>
      <c r="M32" s="1096">
        <v>4220</v>
      </c>
      <c r="N32" s="367">
        <v>1720</v>
      </c>
    </row>
    <row r="33" spans="1:14" ht="66.75" customHeight="1" thickBot="1" x14ac:dyDescent="0.25">
      <c r="A33" s="584" t="s">
        <v>145</v>
      </c>
      <c r="B33" s="585" t="s">
        <v>175</v>
      </c>
      <c r="C33" s="880">
        <v>2</v>
      </c>
      <c r="D33" s="407">
        <v>4920</v>
      </c>
      <c r="E33" s="361">
        <v>6890</v>
      </c>
      <c r="F33" s="362">
        <v>2710</v>
      </c>
      <c r="G33" s="405">
        <v>3940</v>
      </c>
      <c r="H33" s="403">
        <v>1740</v>
      </c>
      <c r="I33" s="407">
        <v>4390</v>
      </c>
      <c r="J33" s="362">
        <v>1890</v>
      </c>
      <c r="K33" s="405">
        <v>4440</v>
      </c>
      <c r="L33" s="403">
        <v>1940</v>
      </c>
      <c r="M33" s="584">
        <v>4620</v>
      </c>
      <c r="N33" s="355">
        <v>1870</v>
      </c>
    </row>
    <row r="34" spans="1:14" ht="66" customHeight="1" thickBot="1" x14ac:dyDescent="0.25">
      <c r="A34" s="1397" t="s">
        <v>146</v>
      </c>
      <c r="B34" s="1264" t="s">
        <v>175</v>
      </c>
      <c r="C34" s="1396">
        <v>2</v>
      </c>
      <c r="D34" s="407">
        <v>7190</v>
      </c>
      <c r="E34" s="361">
        <v>10070</v>
      </c>
      <c r="F34" s="362">
        <v>3950</v>
      </c>
      <c r="G34" s="405">
        <v>5790</v>
      </c>
      <c r="H34" s="403">
        <v>2730</v>
      </c>
      <c r="I34" s="407">
        <v>6370</v>
      </c>
      <c r="J34" s="362">
        <v>2960</v>
      </c>
      <c r="K34" s="405">
        <v>6450</v>
      </c>
      <c r="L34" s="403">
        <v>3000</v>
      </c>
      <c r="M34" s="1397">
        <v>6780</v>
      </c>
      <c r="N34" s="389">
        <v>3020</v>
      </c>
    </row>
    <row r="35" spans="1:14" ht="37.5" customHeight="1" x14ac:dyDescent="0.3">
      <c r="A35" s="219" t="s">
        <v>82</v>
      </c>
      <c r="B35" s="220"/>
      <c r="C35" s="220"/>
      <c r="D35" s="220"/>
      <c r="E35" s="220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9.899999999999999" customHeight="1" x14ac:dyDescent="0.25">
      <c r="A36" s="16" t="s">
        <v>12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0.45" customHeight="1" x14ac:dyDescent="0.25">
      <c r="A37" s="1807" t="s">
        <v>81</v>
      </c>
      <c r="B37" s="1807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691"/>
      <c r="N37" s="1691"/>
    </row>
    <row r="38" spans="1:14" ht="24.6" customHeight="1" x14ac:dyDescent="0.25">
      <c r="A38" s="16" t="s">
        <v>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6.45" customHeight="1" x14ac:dyDescent="0.25">
      <c r="A39" s="16" t="s">
        <v>10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4" customHeight="1" x14ac:dyDescent="0.25">
      <c r="A40" s="16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0.45" customHeight="1" x14ac:dyDescent="0.25">
      <c r="A41" s="16" t="s">
        <v>49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7" customHeight="1" x14ac:dyDescent="0.25">
      <c r="A42" s="1808" t="s">
        <v>83</v>
      </c>
      <c r="B42" s="1807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691"/>
      <c r="N42" s="1691"/>
    </row>
    <row r="43" spans="1:14" ht="42" customHeight="1" x14ac:dyDescent="0.2">
      <c r="A43" s="1809" t="s">
        <v>55</v>
      </c>
      <c r="B43" s="1809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</row>
    <row r="44" spans="1:14" ht="54.75" customHeight="1" x14ac:dyDescent="0.2">
      <c r="A44" s="1803" t="s">
        <v>147</v>
      </c>
      <c r="B44" s="1803"/>
      <c r="C44" s="1803"/>
      <c r="D44" s="1803"/>
      <c r="E44" s="1803"/>
      <c r="F44" s="1803"/>
      <c r="G44" s="1803"/>
      <c r="H44" s="1803"/>
      <c r="I44" s="1803"/>
      <c r="J44" s="1803"/>
      <c r="K44" s="1803"/>
      <c r="L44" s="1803"/>
      <c r="M44" s="1803"/>
      <c r="N44" s="1803"/>
    </row>
    <row r="45" spans="1:14" ht="17.25" customHeight="1" x14ac:dyDescent="0.2">
      <c r="A45" s="1803" t="s">
        <v>50</v>
      </c>
      <c r="B45" s="1803"/>
      <c r="C45" s="1803"/>
      <c r="D45" s="1803"/>
      <c r="E45" s="1803"/>
      <c r="F45" s="1803"/>
      <c r="G45" s="1803"/>
      <c r="H45" s="1803"/>
      <c r="I45" s="1803"/>
      <c r="J45" s="1803"/>
      <c r="K45" s="1803"/>
      <c r="L45" s="1803"/>
      <c r="M45" s="1803"/>
      <c r="N45" s="1803"/>
    </row>
    <row r="46" spans="1:14" ht="64.5" customHeight="1" x14ac:dyDescent="0.2">
      <c r="A46" s="1803" t="s">
        <v>313</v>
      </c>
      <c r="B46" s="1803"/>
      <c r="C46" s="1803"/>
      <c r="D46" s="1803"/>
      <c r="E46" s="1803"/>
      <c r="F46" s="1803"/>
      <c r="G46" s="1803"/>
      <c r="H46" s="1803"/>
      <c r="I46" s="1803"/>
      <c r="J46" s="1803"/>
      <c r="K46" s="1803"/>
      <c r="L46" s="1803"/>
      <c r="M46" s="1803"/>
      <c r="N46" s="1803"/>
    </row>
    <row r="47" spans="1:14" ht="3" customHeight="1" thickBot="1" x14ac:dyDescent="0.3">
      <c r="A47" s="1686"/>
      <c r="B47" s="1686"/>
      <c r="C47" s="1686"/>
      <c r="D47" s="1686"/>
      <c r="E47" s="1686"/>
      <c r="F47" s="1686"/>
      <c r="G47" s="1686"/>
      <c r="H47" s="1686"/>
      <c r="I47" s="1686"/>
      <c r="J47" s="1686"/>
      <c r="K47" s="1686"/>
      <c r="L47" s="1686"/>
      <c r="M47" s="1686"/>
      <c r="N47" s="1686"/>
    </row>
    <row r="48" spans="1:14" ht="47.25" customHeight="1" thickBot="1" x14ac:dyDescent="0.25">
      <c r="A48" s="1781" t="s">
        <v>20</v>
      </c>
      <c r="B48" s="1783" t="s">
        <v>21</v>
      </c>
      <c r="C48" s="1793" t="s">
        <v>22</v>
      </c>
      <c r="D48" s="1791" t="s">
        <v>52</v>
      </c>
      <c r="E48" s="1790"/>
      <c r="F48" s="1792"/>
      <c r="G48" s="1790" t="s">
        <v>84</v>
      </c>
      <c r="H48" s="1790"/>
      <c r="I48" s="1791" t="s">
        <v>162</v>
      </c>
      <c r="J48" s="1792"/>
      <c r="K48" s="1790" t="s">
        <v>163</v>
      </c>
      <c r="L48" s="1792"/>
      <c r="M48" s="1793" t="s">
        <v>180</v>
      </c>
      <c r="N48" s="1792"/>
    </row>
    <row r="49" spans="1:17" ht="63.75" customHeight="1" thickBot="1" x14ac:dyDescent="0.25">
      <c r="A49" s="1782"/>
      <c r="B49" s="1784"/>
      <c r="C49" s="1830"/>
      <c r="D49" s="22" t="s">
        <v>27</v>
      </c>
      <c r="E49" s="23" t="s">
        <v>26</v>
      </c>
      <c r="F49" s="24" t="s">
        <v>189</v>
      </c>
      <c r="G49" s="22" t="s">
        <v>23</v>
      </c>
      <c r="H49" s="24" t="s">
        <v>189</v>
      </c>
      <c r="I49" s="22" t="s">
        <v>23</v>
      </c>
      <c r="J49" s="1095" t="s">
        <v>189</v>
      </c>
      <c r="K49" s="22" t="s">
        <v>23</v>
      </c>
      <c r="L49" s="24" t="s">
        <v>189</v>
      </c>
      <c r="M49" s="22" t="s">
        <v>23</v>
      </c>
      <c r="N49" s="24" t="s">
        <v>189</v>
      </c>
    </row>
    <row r="50" spans="1:17" ht="24" customHeight="1" thickBot="1" x14ac:dyDescent="0.25">
      <c r="A50" s="1827" t="s">
        <v>92</v>
      </c>
      <c r="B50" s="1828"/>
      <c r="C50" s="1828"/>
      <c r="D50" s="1828"/>
      <c r="E50" s="1828"/>
      <c r="F50" s="1828"/>
      <c r="G50" s="1828"/>
      <c r="H50" s="1828"/>
      <c r="I50" s="1828"/>
      <c r="J50" s="1828"/>
      <c r="K50" s="1828"/>
      <c r="L50" s="1828"/>
      <c r="M50" s="1828"/>
      <c r="N50" s="1829"/>
    </row>
    <row r="51" spans="1:17" ht="21" customHeight="1" thickBot="1" x14ac:dyDescent="0.25">
      <c r="A51" s="1800" t="s">
        <v>30</v>
      </c>
      <c r="B51" s="1801"/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2"/>
    </row>
    <row r="52" spans="1:17" ht="71.45" customHeight="1" thickBot="1" x14ac:dyDescent="0.25">
      <c r="A52" s="1697" t="s">
        <v>46</v>
      </c>
      <c r="B52" s="585" t="s">
        <v>89</v>
      </c>
      <c r="C52" s="1411">
        <v>2</v>
      </c>
      <c r="D52" s="407">
        <v>3310</v>
      </c>
      <c r="E52" s="361">
        <v>4470</v>
      </c>
      <c r="F52" s="360">
        <v>2660</v>
      </c>
      <c r="G52" s="404">
        <v>2680</v>
      </c>
      <c r="H52" s="402">
        <v>2130</v>
      </c>
      <c r="I52" s="406">
        <v>2910</v>
      </c>
      <c r="J52" s="360">
        <v>2250</v>
      </c>
      <c r="K52" s="404">
        <v>2950</v>
      </c>
      <c r="L52" s="402">
        <v>2280</v>
      </c>
      <c r="M52" s="406">
        <v>3140</v>
      </c>
      <c r="N52" s="360">
        <v>2470</v>
      </c>
    </row>
    <row r="53" spans="1:17" ht="63" customHeight="1" thickBot="1" x14ac:dyDescent="0.25">
      <c r="A53" s="1231" t="s">
        <v>44</v>
      </c>
      <c r="B53" s="550" t="s">
        <v>88</v>
      </c>
      <c r="C53" s="284">
        <v>2</v>
      </c>
      <c r="D53" s="1099">
        <v>3520</v>
      </c>
      <c r="E53" s="1239">
        <v>4140</v>
      </c>
      <c r="F53" s="1240">
        <v>2660</v>
      </c>
      <c r="G53" s="406">
        <v>2850</v>
      </c>
      <c r="H53" s="1498">
        <v>2130</v>
      </c>
      <c r="I53" s="1098">
        <v>3100</v>
      </c>
      <c r="J53" s="1216">
        <v>2250</v>
      </c>
      <c r="K53" s="406">
        <v>3140</v>
      </c>
      <c r="L53" s="1498">
        <v>2280</v>
      </c>
      <c r="M53" s="1099">
        <v>3330</v>
      </c>
      <c r="N53" s="1240">
        <v>2470</v>
      </c>
    </row>
    <row r="54" spans="1:17" ht="56.25" customHeight="1" thickBot="1" x14ac:dyDescent="0.25">
      <c r="A54" s="1697" t="s">
        <v>243</v>
      </c>
      <c r="B54" s="585" t="s">
        <v>241</v>
      </c>
      <c r="C54" s="1411">
        <v>1</v>
      </c>
      <c r="D54" s="187"/>
      <c r="E54" s="1655">
        <v>3870</v>
      </c>
      <c r="F54" s="360">
        <v>2660</v>
      </c>
      <c r="G54" s="404"/>
      <c r="H54" s="402">
        <v>2130</v>
      </c>
      <c r="I54" s="406"/>
      <c r="J54" s="360">
        <v>2250</v>
      </c>
      <c r="K54" s="404"/>
      <c r="L54" s="402">
        <v>2280</v>
      </c>
      <c r="M54" s="406"/>
      <c r="N54" s="360">
        <v>2470</v>
      </c>
    </row>
    <row r="55" spans="1:17" ht="47.25" customHeight="1" thickBot="1" x14ac:dyDescent="0.25">
      <c r="A55" s="1231" t="s">
        <v>242</v>
      </c>
      <c r="B55" s="550" t="s">
        <v>68</v>
      </c>
      <c r="C55" s="284">
        <v>1</v>
      </c>
      <c r="D55" s="1233"/>
      <c r="E55" s="1656">
        <v>4140</v>
      </c>
      <c r="F55" s="1240">
        <v>2660</v>
      </c>
      <c r="G55" s="1098"/>
      <c r="H55" s="1241">
        <v>2130</v>
      </c>
      <c r="I55" s="1099"/>
      <c r="J55" s="1240">
        <v>2250</v>
      </c>
      <c r="K55" s="1098"/>
      <c r="L55" s="1241">
        <v>2280</v>
      </c>
      <c r="M55" s="1099"/>
      <c r="N55" s="1240">
        <v>2470</v>
      </c>
    </row>
    <row r="56" spans="1:17" ht="63.75" customHeight="1" thickBot="1" x14ac:dyDescent="0.25">
      <c r="A56" s="1697" t="s">
        <v>165</v>
      </c>
      <c r="B56" s="585" t="s">
        <v>134</v>
      </c>
      <c r="C56" s="1411">
        <v>1</v>
      </c>
      <c r="D56" s="407"/>
      <c r="E56" s="1655">
        <v>4480</v>
      </c>
      <c r="F56" s="360">
        <v>2660</v>
      </c>
      <c r="G56" s="404"/>
      <c r="H56" s="402">
        <v>2130</v>
      </c>
      <c r="I56" s="406"/>
      <c r="J56" s="360">
        <v>2250</v>
      </c>
      <c r="K56" s="404"/>
      <c r="L56" s="402">
        <v>2280</v>
      </c>
      <c r="M56" s="406"/>
      <c r="N56" s="360">
        <v>2470</v>
      </c>
    </row>
    <row r="57" spans="1:17" ht="78" customHeight="1" thickBot="1" x14ac:dyDescent="0.25">
      <c r="A57" s="876" t="s">
        <v>255</v>
      </c>
      <c r="B57" s="1218" t="s">
        <v>61</v>
      </c>
      <c r="C57" s="1411">
        <v>1</v>
      </c>
      <c r="D57" s="187"/>
      <c r="E57" s="361">
        <v>3520</v>
      </c>
      <c r="F57" s="360"/>
      <c r="G57" s="404"/>
      <c r="H57" s="402"/>
      <c r="I57" s="406"/>
      <c r="J57" s="360"/>
      <c r="K57" s="404"/>
      <c r="L57" s="402"/>
      <c r="M57" s="406"/>
      <c r="N57" s="360"/>
    </row>
    <row r="58" spans="1:17" ht="4.5" customHeight="1" thickBot="1" x14ac:dyDescent="0.25">
      <c r="A58" s="1634"/>
      <c r="B58" s="1222"/>
      <c r="C58" s="102"/>
      <c r="D58" s="1213"/>
      <c r="E58" s="1214"/>
      <c r="F58" s="1216"/>
      <c r="G58" s="1216"/>
      <c r="H58" s="1216"/>
      <c r="I58" s="1216"/>
      <c r="J58" s="1216"/>
      <c r="K58" s="1216"/>
      <c r="L58" s="1216"/>
      <c r="M58" s="1216"/>
      <c r="N58" s="1216"/>
      <c r="O58" s="4"/>
      <c r="P58" s="4"/>
      <c r="Q58" s="4"/>
    </row>
    <row r="59" spans="1:17" ht="40.5" customHeight="1" thickBot="1" x14ac:dyDescent="0.25">
      <c r="A59" s="1781" t="s">
        <v>20</v>
      </c>
      <c r="B59" s="1783" t="s">
        <v>21</v>
      </c>
      <c r="C59" s="1793" t="s">
        <v>22</v>
      </c>
      <c r="D59" s="1791" t="s">
        <v>52</v>
      </c>
      <c r="E59" s="1790"/>
      <c r="F59" s="1792"/>
      <c r="G59" s="1790" t="s">
        <v>84</v>
      </c>
      <c r="H59" s="1790"/>
      <c r="I59" s="1791" t="s">
        <v>162</v>
      </c>
      <c r="J59" s="1792"/>
      <c r="K59" s="1790" t="s">
        <v>163</v>
      </c>
      <c r="L59" s="1792"/>
      <c r="M59" s="1793" t="s">
        <v>180</v>
      </c>
      <c r="N59" s="1792"/>
    </row>
    <row r="60" spans="1:17" ht="65.25" customHeight="1" thickBot="1" x14ac:dyDescent="0.25">
      <c r="A60" s="1782"/>
      <c r="B60" s="1784"/>
      <c r="C60" s="1830"/>
      <c r="D60" s="22" t="s">
        <v>27</v>
      </c>
      <c r="E60" s="23" t="s">
        <v>26</v>
      </c>
      <c r="F60" s="24" t="s">
        <v>189</v>
      </c>
      <c r="G60" s="22" t="s">
        <v>23</v>
      </c>
      <c r="H60" s="24" t="s">
        <v>189</v>
      </c>
      <c r="I60" s="22" t="s">
        <v>23</v>
      </c>
      <c r="J60" s="1095" t="s">
        <v>189</v>
      </c>
      <c r="K60" s="22" t="s">
        <v>23</v>
      </c>
      <c r="L60" s="24" t="s">
        <v>189</v>
      </c>
      <c r="M60" s="22" t="s">
        <v>23</v>
      </c>
      <c r="N60" s="24" t="s">
        <v>189</v>
      </c>
    </row>
    <row r="61" spans="1:17" ht="45" customHeight="1" thickBot="1" x14ac:dyDescent="0.25">
      <c r="A61" s="1800" t="s">
        <v>54</v>
      </c>
      <c r="B61" s="1801"/>
      <c r="C61" s="1801"/>
      <c r="D61" s="1801"/>
      <c r="E61" s="1801"/>
      <c r="F61" s="1801"/>
      <c r="G61" s="1801"/>
      <c r="H61" s="1801"/>
      <c r="I61" s="1801"/>
      <c r="J61" s="1801"/>
      <c r="K61" s="1801"/>
      <c r="L61" s="1801"/>
      <c r="M61" s="1801"/>
      <c r="N61" s="1802"/>
    </row>
    <row r="62" spans="1:17" ht="55.15" customHeight="1" thickBot="1" x14ac:dyDescent="0.25">
      <c r="A62" s="1689" t="s">
        <v>51</v>
      </c>
      <c r="B62" s="1227" t="s">
        <v>166</v>
      </c>
      <c r="C62" s="1496">
        <v>2</v>
      </c>
      <c r="D62" s="954">
        <v>4100</v>
      </c>
      <c r="E62" s="1497">
        <v>5700</v>
      </c>
      <c r="F62" s="365">
        <v>2660</v>
      </c>
      <c r="G62" s="934">
        <v>3300</v>
      </c>
      <c r="H62" s="935">
        <v>2130</v>
      </c>
      <c r="I62" s="936">
        <v>3600</v>
      </c>
      <c r="J62" s="365">
        <v>2250</v>
      </c>
      <c r="K62" s="934">
        <v>3650</v>
      </c>
      <c r="L62" s="935">
        <v>2280</v>
      </c>
      <c r="M62" s="936">
        <v>3800</v>
      </c>
      <c r="N62" s="365">
        <v>2470</v>
      </c>
    </row>
    <row r="63" spans="1:17" ht="66.75" customHeight="1" thickBot="1" x14ac:dyDescent="0.25">
      <c r="A63" s="1697" t="s">
        <v>136</v>
      </c>
      <c r="B63" s="585" t="s">
        <v>167</v>
      </c>
      <c r="C63" s="859">
        <v>2</v>
      </c>
      <c r="D63" s="407">
        <v>4270</v>
      </c>
      <c r="E63" s="361">
        <v>6000</v>
      </c>
      <c r="F63" s="360">
        <v>2660</v>
      </c>
      <c r="G63" s="404">
        <v>3450</v>
      </c>
      <c r="H63" s="402">
        <v>2130</v>
      </c>
      <c r="I63" s="406">
        <v>3750</v>
      </c>
      <c r="J63" s="360">
        <v>2250</v>
      </c>
      <c r="K63" s="404">
        <v>3800</v>
      </c>
      <c r="L63" s="402">
        <v>2280</v>
      </c>
      <c r="M63" s="406">
        <v>4000</v>
      </c>
      <c r="N63" s="360">
        <v>2470</v>
      </c>
    </row>
    <row r="64" spans="1:17" ht="28.15" customHeight="1" thickBot="1" x14ac:dyDescent="0.25">
      <c r="A64" s="1819" t="s">
        <v>95</v>
      </c>
      <c r="B64" s="1820"/>
      <c r="C64" s="1820"/>
      <c r="D64" s="1820"/>
      <c r="E64" s="1820"/>
      <c r="F64" s="1820"/>
      <c r="G64" s="1820"/>
      <c r="H64" s="1820"/>
      <c r="I64" s="1820"/>
      <c r="J64" s="1820"/>
      <c r="K64" s="1820"/>
      <c r="L64" s="1820"/>
      <c r="M64" s="1820"/>
      <c r="N64" s="1821"/>
    </row>
    <row r="65" spans="1:19" ht="63" customHeight="1" thickBot="1" x14ac:dyDescent="0.25">
      <c r="A65" s="954" t="s">
        <v>15</v>
      </c>
      <c r="B65" s="919" t="s">
        <v>168</v>
      </c>
      <c r="C65" s="972">
        <v>2</v>
      </c>
      <c r="D65" s="960">
        <v>5250</v>
      </c>
      <c r="E65" s="1217">
        <v>7350</v>
      </c>
      <c r="F65" s="1244">
        <v>2900</v>
      </c>
      <c r="G65" s="1245">
        <v>4250</v>
      </c>
      <c r="H65" s="1246">
        <v>2300</v>
      </c>
      <c r="I65" s="960">
        <v>4600</v>
      </c>
      <c r="J65" s="365">
        <v>2450</v>
      </c>
      <c r="K65" s="1245">
        <v>4650</v>
      </c>
      <c r="L65" s="1246">
        <v>2500</v>
      </c>
      <c r="M65" s="960">
        <v>4950</v>
      </c>
      <c r="N65" s="1244">
        <v>2600</v>
      </c>
    </row>
    <row r="66" spans="1:19" ht="63.75" customHeight="1" thickBot="1" x14ac:dyDescent="0.25">
      <c r="A66" s="407" t="s">
        <v>14</v>
      </c>
      <c r="B66" s="585" t="s">
        <v>169</v>
      </c>
      <c r="C66" s="971">
        <v>2</v>
      </c>
      <c r="D66" s="407">
        <v>5650</v>
      </c>
      <c r="E66" s="361">
        <v>7900</v>
      </c>
      <c r="F66" s="362">
        <v>3100</v>
      </c>
      <c r="G66" s="405">
        <v>4550</v>
      </c>
      <c r="H66" s="403">
        <v>2450</v>
      </c>
      <c r="I66" s="407">
        <v>4950</v>
      </c>
      <c r="J66" s="360">
        <v>2650</v>
      </c>
      <c r="K66" s="405">
        <v>5000</v>
      </c>
      <c r="L66" s="403">
        <v>2700</v>
      </c>
      <c r="M66" s="407">
        <v>5300</v>
      </c>
      <c r="N66" s="362">
        <v>2800</v>
      </c>
    </row>
    <row r="67" spans="1:19" ht="71.25" customHeight="1" thickBot="1" x14ac:dyDescent="0.25">
      <c r="A67" s="1096" t="s">
        <v>145</v>
      </c>
      <c r="B67" s="550" t="s">
        <v>170</v>
      </c>
      <c r="C67" s="1247">
        <v>2</v>
      </c>
      <c r="D67" s="1233">
        <v>6000</v>
      </c>
      <c r="E67" s="1234">
        <v>8400</v>
      </c>
      <c r="F67" s="1235">
        <v>3300</v>
      </c>
      <c r="G67" s="1236">
        <v>4850</v>
      </c>
      <c r="H67" s="1237">
        <v>2650</v>
      </c>
      <c r="I67" s="1233">
        <v>5300</v>
      </c>
      <c r="J67" s="1235">
        <v>2800</v>
      </c>
      <c r="K67" s="1236">
        <v>5350</v>
      </c>
      <c r="L67" s="1237">
        <v>2850</v>
      </c>
      <c r="M67" s="1233">
        <v>5700</v>
      </c>
      <c r="N67" s="1235">
        <v>2950</v>
      </c>
    </row>
    <row r="68" spans="1:19" ht="68.25" customHeight="1" thickBot="1" x14ac:dyDescent="0.25">
      <c r="A68" s="584" t="s">
        <v>146</v>
      </c>
      <c r="B68" s="585" t="s">
        <v>171</v>
      </c>
      <c r="C68" s="971">
        <v>2</v>
      </c>
      <c r="D68" s="407">
        <v>8270</v>
      </c>
      <c r="E68" s="361">
        <v>11580</v>
      </c>
      <c r="F68" s="362">
        <v>4550</v>
      </c>
      <c r="G68" s="405">
        <v>6700</v>
      </c>
      <c r="H68" s="403">
        <v>3640</v>
      </c>
      <c r="I68" s="407">
        <v>7280</v>
      </c>
      <c r="J68" s="362">
        <v>3870</v>
      </c>
      <c r="K68" s="405">
        <v>7360</v>
      </c>
      <c r="L68" s="403">
        <v>3910</v>
      </c>
      <c r="M68" s="407">
        <v>7860</v>
      </c>
      <c r="N68" s="362">
        <v>4100</v>
      </c>
    </row>
    <row r="69" spans="1:19" ht="20.25" customHeight="1" x14ac:dyDescent="0.25">
      <c r="A69" s="1822" t="s">
        <v>93</v>
      </c>
      <c r="B69" s="1823"/>
      <c r="C69" s="1823"/>
      <c r="D69" s="1823"/>
      <c r="E69" s="1823"/>
      <c r="F69" s="1823"/>
      <c r="G69" s="1823"/>
      <c r="H69" s="1823"/>
      <c r="I69" s="1823"/>
      <c r="J69" s="1823"/>
      <c r="K69" s="1823"/>
      <c r="L69" s="1823"/>
      <c r="M69" s="1692"/>
      <c r="N69" s="1692"/>
    </row>
    <row r="70" spans="1:19" ht="19.899999999999999" customHeight="1" x14ac:dyDescent="0.25">
      <c r="A70" s="1398" t="s">
        <v>12</v>
      </c>
      <c r="B70" s="1398"/>
      <c r="C70" s="1398"/>
      <c r="D70" s="1398"/>
      <c r="E70" s="1398"/>
      <c r="F70" s="1398"/>
      <c r="G70" s="1398"/>
      <c r="H70" s="1398"/>
      <c r="I70" s="1398"/>
      <c r="J70" s="1398"/>
      <c r="K70" s="1398"/>
      <c r="L70" s="1398"/>
      <c r="M70" s="16"/>
      <c r="N70" s="16"/>
    </row>
    <row r="71" spans="1:19" ht="19.899999999999999" customHeight="1" x14ac:dyDescent="0.25">
      <c r="A71" s="1824" t="s">
        <v>81</v>
      </c>
      <c r="B71" s="1824"/>
      <c r="C71" s="1824"/>
      <c r="D71" s="1824"/>
      <c r="E71" s="1824"/>
      <c r="F71" s="1824"/>
      <c r="G71" s="1824"/>
      <c r="H71" s="1824"/>
      <c r="I71" s="1824"/>
      <c r="J71" s="1824"/>
      <c r="K71" s="1824"/>
      <c r="L71" s="1824"/>
      <c r="M71" s="1691"/>
      <c r="N71" s="1691"/>
    </row>
    <row r="72" spans="1:19" ht="22.5" customHeight="1" x14ac:dyDescent="0.25">
      <c r="A72" s="1688" t="s">
        <v>36</v>
      </c>
      <c r="B72" s="1688"/>
      <c r="C72" s="1688"/>
      <c r="D72" s="1688"/>
      <c r="E72" s="1688"/>
      <c r="F72" s="1688"/>
      <c r="G72" s="1688"/>
      <c r="H72" s="1688"/>
      <c r="I72" s="1688"/>
      <c r="J72" s="1688"/>
      <c r="K72" s="1688"/>
      <c r="L72" s="1688"/>
      <c r="M72" s="1691"/>
      <c r="N72" s="1691"/>
    </row>
    <row r="73" spans="1:19" ht="20.45" customHeight="1" x14ac:dyDescent="0.25">
      <c r="A73" s="1398" t="s">
        <v>10</v>
      </c>
      <c r="B73" s="1398"/>
      <c r="C73" s="1398"/>
      <c r="D73" s="1398"/>
      <c r="E73" s="1398"/>
      <c r="F73" s="1398"/>
      <c r="G73" s="1398"/>
      <c r="H73" s="1398"/>
      <c r="I73" s="1398"/>
      <c r="J73" s="1398"/>
      <c r="K73" s="1398"/>
      <c r="L73" s="1398"/>
      <c r="M73" s="16"/>
      <c r="N73" s="16"/>
    </row>
    <row r="74" spans="1:19" ht="19.149999999999999" customHeight="1" x14ac:dyDescent="0.25">
      <c r="A74" s="1398" t="s">
        <v>11</v>
      </c>
      <c r="B74" s="1398"/>
      <c r="C74" s="1398"/>
      <c r="D74" s="1398"/>
      <c r="E74" s="1398"/>
      <c r="F74" s="1398"/>
      <c r="G74" s="1398"/>
      <c r="H74" s="1398"/>
      <c r="I74" s="1398"/>
      <c r="J74" s="1398"/>
      <c r="K74" s="1398"/>
      <c r="L74" s="1398"/>
      <c r="M74" s="16"/>
      <c r="N74" s="16"/>
    </row>
    <row r="75" spans="1:19" ht="20.25" customHeight="1" x14ac:dyDescent="0.25">
      <c r="A75" s="1398" t="s">
        <v>49</v>
      </c>
      <c r="B75" s="1398"/>
      <c r="C75" s="1398"/>
      <c r="D75" s="1398"/>
      <c r="E75" s="1398"/>
      <c r="F75" s="1398"/>
      <c r="G75" s="1398"/>
      <c r="H75" s="1398"/>
      <c r="I75" s="1398"/>
      <c r="J75" s="1398"/>
      <c r="K75" s="1398"/>
      <c r="L75" s="1398"/>
      <c r="M75" s="16"/>
      <c r="N75" s="16"/>
    </row>
    <row r="76" spans="1:19" ht="21" customHeight="1" x14ac:dyDescent="0.25">
      <c r="A76" s="1825" t="s">
        <v>83</v>
      </c>
      <c r="B76" s="1824"/>
      <c r="C76" s="1824"/>
      <c r="D76" s="1824"/>
      <c r="E76" s="1824"/>
      <c r="F76" s="1824"/>
      <c r="G76" s="1824"/>
      <c r="H76" s="1824"/>
      <c r="I76" s="1824"/>
      <c r="J76" s="1824"/>
      <c r="K76" s="1824"/>
      <c r="L76" s="1824"/>
      <c r="M76" s="1691"/>
      <c r="N76" s="1691"/>
    </row>
    <row r="77" spans="1:19" ht="44.25" customHeight="1" x14ac:dyDescent="0.2">
      <c r="A77" s="1826" t="s">
        <v>37</v>
      </c>
      <c r="B77" s="1826"/>
      <c r="C77" s="1826"/>
      <c r="D77" s="1826"/>
      <c r="E77" s="1826"/>
      <c r="F77" s="1826"/>
      <c r="G77" s="1826"/>
      <c r="H77" s="1826"/>
      <c r="I77" s="1826"/>
      <c r="J77" s="1826"/>
      <c r="K77" s="1826"/>
      <c r="L77" s="1826"/>
      <c r="M77" s="1695"/>
      <c r="N77" s="1695"/>
    </row>
    <row r="78" spans="1:19" ht="33.75" customHeight="1" x14ac:dyDescent="0.25">
      <c r="A78" s="1684"/>
      <c r="B78" s="1831" t="s">
        <v>276</v>
      </c>
      <c r="C78" s="1831"/>
      <c r="D78" s="1831"/>
      <c r="E78" s="1831"/>
      <c r="F78" s="1831"/>
      <c r="G78" s="1831"/>
      <c r="H78" s="1831"/>
      <c r="I78" s="1831"/>
      <c r="J78" s="1831"/>
      <c r="K78" s="1831"/>
      <c r="L78" s="1831"/>
      <c r="M78" s="1684" t="s">
        <v>219</v>
      </c>
      <c r="N78" s="1684"/>
    </row>
    <row r="79" spans="1:19" ht="15.75" customHeight="1" x14ac:dyDescent="0.25">
      <c r="A79" s="1684"/>
      <c r="B79" s="1831" t="s">
        <v>176</v>
      </c>
      <c r="C79" s="1831"/>
      <c r="D79" s="1831"/>
      <c r="E79" s="1831"/>
      <c r="F79" s="1831"/>
      <c r="G79" s="1831"/>
      <c r="H79" s="1831"/>
      <c r="I79" s="1831"/>
      <c r="J79" s="1831"/>
      <c r="K79" s="1831"/>
      <c r="L79" s="1831"/>
      <c r="M79" s="1684"/>
      <c r="N79" s="1684"/>
    </row>
    <row r="80" spans="1:19" ht="32.25" customHeight="1" x14ac:dyDescent="0.25">
      <c r="A80" s="1684"/>
      <c r="B80" s="1831" t="s">
        <v>277</v>
      </c>
      <c r="C80" s="1831"/>
      <c r="D80" s="1831"/>
      <c r="E80" s="1831"/>
      <c r="F80" s="1831"/>
      <c r="G80" s="1831"/>
      <c r="H80" s="1831"/>
      <c r="I80" s="1831"/>
      <c r="J80" s="1831"/>
      <c r="K80" s="1831"/>
      <c r="L80" s="1831"/>
      <c r="M80" s="1684"/>
      <c r="N80" s="1684"/>
      <c r="O80" s="1831"/>
      <c r="P80" s="1831"/>
      <c r="Q80" s="1831"/>
      <c r="R80" s="1831"/>
      <c r="S80" s="1831"/>
    </row>
    <row r="81" spans="1:19" ht="32.25" customHeight="1" x14ac:dyDescent="0.25">
      <c r="A81" s="1684"/>
      <c r="B81" s="1831" t="s">
        <v>278</v>
      </c>
      <c r="C81" s="1831"/>
      <c r="D81" s="1831"/>
      <c r="E81" s="1831"/>
      <c r="F81" s="1831"/>
      <c r="G81" s="1831"/>
      <c r="H81" s="1831"/>
      <c r="I81" s="1831"/>
      <c r="J81" s="1831"/>
      <c r="K81" s="1831"/>
      <c r="L81" s="1831"/>
      <c r="M81" s="1684"/>
      <c r="N81" s="1684"/>
      <c r="O81" s="1831"/>
      <c r="P81" s="1831"/>
      <c r="Q81" s="1831"/>
      <c r="R81" s="1831"/>
      <c r="S81" s="1831"/>
    </row>
    <row r="82" spans="1:19" ht="32.25" customHeight="1" x14ac:dyDescent="0.25">
      <c r="A82" s="1684"/>
      <c r="B82" s="1831" t="s">
        <v>279</v>
      </c>
      <c r="C82" s="1831"/>
      <c r="D82" s="1831"/>
      <c r="E82" s="1831"/>
      <c r="F82" s="1831"/>
      <c r="G82" s="1831"/>
      <c r="H82" s="1831"/>
      <c r="I82" s="1831"/>
      <c r="J82" s="1831"/>
      <c r="K82" s="1831"/>
      <c r="L82" s="1831"/>
      <c r="M82" s="1684"/>
      <c r="N82" s="1684"/>
      <c r="O82" s="1831"/>
      <c r="P82" s="1831"/>
      <c r="Q82" s="1831"/>
      <c r="R82" s="1831"/>
      <c r="S82" s="1831"/>
    </row>
    <row r="83" spans="1:19" ht="32.25" customHeight="1" x14ac:dyDescent="0.25">
      <c r="A83" s="1684"/>
      <c r="B83" s="1831" t="s">
        <v>280</v>
      </c>
      <c r="C83" s="1831"/>
      <c r="D83" s="1831"/>
      <c r="E83" s="1831"/>
      <c r="F83" s="1831"/>
      <c r="G83" s="1831"/>
      <c r="H83" s="1831"/>
      <c r="I83" s="1831"/>
      <c r="J83" s="1831"/>
      <c r="K83" s="1831"/>
      <c r="L83" s="1831"/>
      <c r="M83" s="1684"/>
      <c r="N83" s="1684"/>
      <c r="O83" s="1831"/>
      <c r="P83" s="1831"/>
      <c r="Q83" s="1831"/>
      <c r="R83" s="1831"/>
      <c r="S83" s="1831"/>
    </row>
    <row r="84" spans="1:19" ht="16.5" customHeight="1" x14ac:dyDescent="0.25">
      <c r="A84" s="1832" t="s">
        <v>2</v>
      </c>
      <c r="B84" s="1832"/>
      <c r="C84" s="1832"/>
      <c r="D84" s="1832"/>
      <c r="E84" s="1832"/>
      <c r="F84" s="1832"/>
      <c r="G84" s="1832"/>
      <c r="H84" s="1832"/>
      <c r="I84" s="1832"/>
      <c r="J84" s="1832"/>
      <c r="K84" s="1832"/>
      <c r="L84" s="1832"/>
      <c r="M84" s="1687"/>
      <c r="N84" s="1687"/>
      <c r="O84" s="1831"/>
      <c r="P84" s="1831"/>
      <c r="Q84" s="1831"/>
      <c r="R84" s="1831"/>
      <c r="S84" s="1831"/>
    </row>
    <row r="85" spans="1:19" ht="26.25" customHeight="1" x14ac:dyDescent="0.2">
      <c r="A85" s="1833" t="s">
        <v>187</v>
      </c>
      <c r="B85" s="1833"/>
      <c r="C85" s="1833"/>
      <c r="D85" s="1833"/>
      <c r="E85" s="1833"/>
      <c r="F85" s="1833"/>
      <c r="G85" s="1833"/>
      <c r="H85" s="1833"/>
      <c r="I85" s="1833"/>
      <c r="J85" s="1833"/>
      <c r="K85" s="1833"/>
      <c r="L85" s="1833"/>
      <c r="M85" s="1833"/>
      <c r="N85" s="1833"/>
      <c r="O85" s="1831"/>
      <c r="P85" s="1831"/>
      <c r="Q85" s="1831"/>
      <c r="R85" s="1831"/>
      <c r="S85" s="1831"/>
    </row>
    <row r="86" spans="1:19" ht="25.5" customHeight="1" x14ac:dyDescent="0.2">
      <c r="A86" s="1833" t="s">
        <v>281</v>
      </c>
      <c r="B86" s="1833"/>
      <c r="C86" s="1833"/>
      <c r="D86" s="1833"/>
      <c r="E86" s="1833"/>
      <c r="F86" s="1833"/>
      <c r="G86" s="1833"/>
      <c r="H86" s="1833"/>
      <c r="I86" s="1833"/>
      <c r="J86" s="1833"/>
      <c r="K86" s="1833"/>
      <c r="L86" s="1833"/>
      <c r="M86" s="1833"/>
      <c r="N86" s="1833"/>
    </row>
    <row r="87" spans="1:19" ht="60" customHeight="1" x14ac:dyDescent="0.2">
      <c r="A87" s="1833" t="s">
        <v>253</v>
      </c>
      <c r="B87" s="1833"/>
      <c r="C87" s="1833"/>
      <c r="D87" s="1833"/>
      <c r="E87" s="1833"/>
      <c r="F87" s="1833"/>
      <c r="G87" s="1833"/>
      <c r="H87" s="1833"/>
      <c r="I87" s="1833"/>
      <c r="J87" s="1833"/>
      <c r="K87" s="1833"/>
      <c r="L87" s="1833"/>
      <c r="M87" s="1833"/>
      <c r="N87" s="1833"/>
    </row>
    <row r="88" spans="1:19" ht="27" customHeight="1" x14ac:dyDescent="0.2">
      <c r="A88" s="1833" t="s">
        <v>50</v>
      </c>
      <c r="B88" s="1833"/>
      <c r="C88" s="1833"/>
      <c r="D88" s="1833"/>
      <c r="E88" s="1833"/>
      <c r="F88" s="1833"/>
      <c r="G88" s="1833"/>
      <c r="H88" s="1833"/>
      <c r="I88" s="1833"/>
      <c r="J88" s="1833"/>
      <c r="K88" s="1833"/>
      <c r="L88" s="1833"/>
      <c r="M88" s="1833"/>
      <c r="N88" s="1833"/>
    </row>
    <row r="89" spans="1:19" ht="70.5" customHeight="1" x14ac:dyDescent="0.2">
      <c r="A89" s="1833" t="s">
        <v>306</v>
      </c>
      <c r="B89" s="1833"/>
      <c r="C89" s="1833"/>
      <c r="D89" s="1833"/>
      <c r="E89" s="1833"/>
      <c r="F89" s="1833"/>
      <c r="G89" s="1833"/>
      <c r="H89" s="1833"/>
      <c r="I89" s="1833"/>
      <c r="J89" s="1833"/>
      <c r="K89" s="1833"/>
      <c r="L89" s="1833"/>
      <c r="M89" s="1833"/>
      <c r="N89" s="1833"/>
    </row>
    <row r="90" spans="1:19" ht="53.25" customHeight="1" x14ac:dyDescent="0.2">
      <c r="A90" s="1833" t="s">
        <v>273</v>
      </c>
      <c r="B90" s="1833"/>
      <c r="C90" s="1833"/>
      <c r="D90" s="1833"/>
      <c r="E90" s="1833"/>
      <c r="F90" s="1833"/>
      <c r="G90" s="1833"/>
      <c r="H90" s="1833"/>
      <c r="I90" s="1833"/>
      <c r="J90" s="1833"/>
      <c r="K90" s="1833"/>
      <c r="L90" s="1833"/>
      <c r="M90" s="1833"/>
      <c r="N90" s="1833"/>
    </row>
    <row r="91" spans="1:19" ht="27.75" customHeight="1" x14ac:dyDescent="0.2">
      <c r="A91" s="1833" t="s">
        <v>236</v>
      </c>
      <c r="B91" s="1833"/>
      <c r="C91" s="1833"/>
      <c r="D91" s="1833"/>
      <c r="E91" s="1833"/>
      <c r="F91" s="1833"/>
      <c r="G91" s="1833"/>
      <c r="H91" s="1833"/>
      <c r="I91" s="1833"/>
      <c r="J91" s="1833"/>
      <c r="K91" s="1833"/>
      <c r="L91" s="1833"/>
      <c r="M91" s="1833"/>
      <c r="N91" s="1833"/>
    </row>
    <row r="92" spans="1:19" ht="43.5" customHeight="1" x14ac:dyDescent="0.2">
      <c r="A92" s="1833" t="s">
        <v>96</v>
      </c>
      <c r="B92" s="1833"/>
      <c r="C92" s="1833"/>
      <c r="D92" s="1833"/>
      <c r="E92" s="1833"/>
      <c r="F92" s="1833"/>
      <c r="G92" s="1833"/>
      <c r="H92" s="1833"/>
      <c r="I92" s="1833"/>
      <c r="J92" s="1833"/>
      <c r="K92" s="1833"/>
      <c r="L92" s="1833"/>
      <c r="M92" s="1833"/>
      <c r="N92" s="1833"/>
    </row>
    <row r="93" spans="1:19" ht="24.75" customHeight="1" x14ac:dyDescent="0.25">
      <c r="A93" s="1833" t="s">
        <v>39</v>
      </c>
      <c r="B93" s="1833"/>
      <c r="C93" s="1833"/>
      <c r="D93" s="1833"/>
      <c r="E93" s="1833"/>
      <c r="F93" s="1833"/>
      <c r="G93" s="1833"/>
      <c r="H93" s="1833"/>
      <c r="I93" s="1833"/>
      <c r="J93" s="1833"/>
      <c r="K93" s="1833"/>
      <c r="L93" s="1833"/>
      <c r="M93" s="1686"/>
      <c r="N93" s="1686"/>
    </row>
    <row r="94" spans="1:19" ht="18.600000000000001" customHeight="1" x14ac:dyDescent="0.25">
      <c r="A94" s="1395"/>
      <c r="B94" s="1833" t="s">
        <v>296</v>
      </c>
      <c r="C94" s="1833"/>
      <c r="D94" s="1833"/>
      <c r="E94" s="1833"/>
      <c r="F94" s="1833"/>
      <c r="G94" s="1833"/>
      <c r="H94" s="1833"/>
      <c r="I94" s="1833"/>
      <c r="J94" s="1833"/>
      <c r="K94" s="1833"/>
      <c r="L94" s="1833"/>
      <c r="M94" s="1694"/>
      <c r="N94" s="1694"/>
    </row>
    <row r="95" spans="1:19" ht="18.600000000000001" customHeight="1" x14ac:dyDescent="0.25">
      <c r="A95" s="5"/>
      <c r="B95" s="1833" t="s">
        <v>19</v>
      </c>
      <c r="C95" s="1833"/>
      <c r="D95" s="1833"/>
      <c r="E95" s="1833"/>
      <c r="F95" s="1833"/>
      <c r="G95" s="1833"/>
      <c r="H95" s="1833"/>
      <c r="I95" s="1833"/>
      <c r="J95" s="1833"/>
      <c r="K95" s="1833"/>
      <c r="L95" s="1833"/>
      <c r="M95" s="1694"/>
      <c r="N95" s="1694"/>
    </row>
    <row r="96" spans="1:19" ht="18.75" customHeight="1" x14ac:dyDescent="0.25">
      <c r="A96" s="1841" t="s">
        <v>97</v>
      </c>
      <c r="B96" s="1841"/>
      <c r="C96" s="1841"/>
      <c r="D96" s="1841"/>
      <c r="E96" s="1841"/>
      <c r="F96" s="1841"/>
      <c r="G96" s="1841"/>
      <c r="H96" s="1841"/>
      <c r="I96" s="1841"/>
      <c r="J96" s="1841"/>
      <c r="K96" s="1841"/>
      <c r="L96" s="1841"/>
      <c r="M96" s="1686"/>
      <c r="N96" s="1686"/>
    </row>
    <row r="97" spans="1:18" ht="18.75" customHeight="1" x14ac:dyDescent="0.25">
      <c r="A97" s="1841" t="s">
        <v>266</v>
      </c>
      <c r="B97" s="1841"/>
      <c r="C97" s="1841"/>
      <c r="D97" s="1841"/>
      <c r="E97" s="1841"/>
      <c r="F97" s="1841"/>
      <c r="G97" s="1841"/>
      <c r="H97" s="1841"/>
      <c r="I97" s="1841"/>
      <c r="J97" s="1841"/>
      <c r="K97" s="1841"/>
      <c r="L97" s="1841"/>
      <c r="M97" s="1686"/>
      <c r="N97" s="1686"/>
    </row>
    <row r="98" spans="1:18" ht="204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8" ht="26.25" customHeight="1" x14ac:dyDescent="0.2">
      <c r="A99" s="5"/>
      <c r="B99" s="5"/>
      <c r="C99" s="5"/>
      <c r="D99" s="5"/>
      <c r="E99" s="5"/>
      <c r="F99" s="5"/>
      <c r="G99" s="5"/>
      <c r="H99" s="5"/>
      <c r="J99" s="1683" t="s">
        <v>309</v>
      </c>
      <c r="K99" s="1683"/>
      <c r="L99" s="1683"/>
      <c r="M99" s="1683"/>
      <c r="N99" s="1683"/>
      <c r="O99" s="1683"/>
      <c r="P99" s="1683"/>
      <c r="Q99" s="1683"/>
      <c r="R99" s="1683"/>
    </row>
    <row r="100" spans="1:18" ht="19.5" customHeight="1" x14ac:dyDescent="0.2">
      <c r="A100" s="5"/>
      <c r="B100" s="5"/>
      <c r="C100" s="5"/>
      <c r="D100" s="5"/>
      <c r="E100" s="5"/>
      <c r="F100" s="5"/>
      <c r="G100" s="5"/>
      <c r="H100" s="5"/>
      <c r="J100" s="1678" t="s">
        <v>307</v>
      </c>
      <c r="K100" s="1678"/>
      <c r="L100" s="1678"/>
      <c r="M100" s="1678"/>
      <c r="N100" s="1678"/>
      <c r="O100" s="1678"/>
      <c r="P100" s="1678"/>
      <c r="Q100" s="1679"/>
      <c r="R100" s="1679"/>
    </row>
    <row r="101" spans="1:18" ht="19.5" customHeight="1" x14ac:dyDescent="0.2">
      <c r="A101" s="5"/>
      <c r="B101" s="5"/>
      <c r="C101" s="5"/>
      <c r="D101" s="5"/>
      <c r="E101" s="5"/>
      <c r="F101" s="5"/>
      <c r="G101" s="5"/>
      <c r="H101" s="5"/>
      <c r="J101" s="1678" t="s">
        <v>308</v>
      </c>
      <c r="K101" s="1678"/>
      <c r="L101" s="1678"/>
      <c r="M101" s="1678"/>
      <c r="N101" s="1678"/>
      <c r="O101" s="1678"/>
      <c r="P101" s="1678"/>
      <c r="Q101" s="1680"/>
      <c r="R101" s="1680"/>
    </row>
    <row r="102" spans="1:18" ht="19.5" customHeight="1" x14ac:dyDescent="0.2">
      <c r="A102" s="5"/>
      <c r="B102" s="5"/>
      <c r="C102" s="5"/>
      <c r="D102" s="5"/>
      <c r="E102" s="5"/>
      <c r="F102" s="5"/>
      <c r="G102" s="5"/>
      <c r="H102" s="5"/>
      <c r="J102" s="1678" t="s">
        <v>310</v>
      </c>
      <c r="K102" s="1678"/>
      <c r="L102" s="1678"/>
      <c r="M102" s="1678"/>
      <c r="N102" s="1678"/>
      <c r="O102" s="1678"/>
      <c r="P102" s="1678"/>
      <c r="Q102" s="1679"/>
      <c r="R102" s="1679"/>
    </row>
    <row r="103" spans="1:18" ht="19.5" customHeight="1" x14ac:dyDescent="0.2">
      <c r="A103" s="5"/>
      <c r="B103" s="5"/>
      <c r="C103" s="5"/>
      <c r="D103" s="5"/>
      <c r="E103" s="5"/>
      <c r="F103" s="5"/>
      <c r="G103" s="5"/>
      <c r="H103" s="5"/>
      <c r="J103" s="1678" t="s">
        <v>311</v>
      </c>
      <c r="K103" s="1678"/>
      <c r="L103" s="1678"/>
      <c r="M103" s="1678"/>
      <c r="N103" s="1678"/>
      <c r="O103" s="1678"/>
      <c r="P103" s="1678"/>
      <c r="Q103" s="1679"/>
      <c r="R103" s="1679"/>
    </row>
    <row r="104" spans="1:18" ht="3.75" customHeight="1" x14ac:dyDescent="0.25">
      <c r="A104" s="5"/>
      <c r="B104" s="5"/>
      <c r="C104" s="5"/>
      <c r="D104" s="5"/>
      <c r="E104" s="5"/>
      <c r="F104" s="5"/>
      <c r="G104" s="5"/>
      <c r="H104" s="5"/>
      <c r="K104" s="5"/>
      <c r="L104" s="5"/>
      <c r="M104" s="5"/>
      <c r="N104" s="7"/>
    </row>
    <row r="105" spans="1:18" ht="19.5" hidden="1" customHeight="1" x14ac:dyDescent="0.25">
      <c r="A105" s="14"/>
      <c r="B105" s="8"/>
      <c r="C105" s="8"/>
      <c r="D105" s="8"/>
      <c r="E105" s="8"/>
      <c r="F105" s="8"/>
      <c r="G105" s="8"/>
      <c r="H105" s="8"/>
      <c r="I105" s="8" t="s">
        <v>33</v>
      </c>
      <c r="J105" s="8"/>
      <c r="K105" s="5"/>
      <c r="L105" s="5"/>
      <c r="M105" s="5"/>
      <c r="N105" s="5"/>
    </row>
    <row r="106" spans="1:18" ht="18.75" x14ac:dyDescent="0.3">
      <c r="A106" s="1779" t="s">
        <v>3</v>
      </c>
      <c r="B106" s="1779"/>
      <c r="C106" s="1779"/>
      <c r="D106" s="1779"/>
      <c r="E106" s="1779"/>
      <c r="F106" s="1779"/>
      <c r="G106" s="1779"/>
      <c r="H106" s="1779"/>
      <c r="I106" s="1779"/>
      <c r="J106" s="1779"/>
      <c r="K106" s="1779"/>
      <c r="L106" s="1779"/>
      <c r="M106" s="1779"/>
      <c r="N106" s="1779"/>
    </row>
    <row r="107" spans="1:18" ht="18.75" x14ac:dyDescent="0.3">
      <c r="A107" s="1779" t="s">
        <v>302</v>
      </c>
      <c r="B107" s="1779"/>
      <c r="C107" s="1779"/>
      <c r="D107" s="1779"/>
      <c r="E107" s="1779"/>
      <c r="F107" s="1779"/>
      <c r="G107" s="1779"/>
      <c r="H107" s="1779"/>
      <c r="I107" s="1779"/>
      <c r="J107" s="1779"/>
      <c r="K107" s="1779"/>
      <c r="L107" s="1779"/>
      <c r="M107" s="1779"/>
      <c r="N107" s="1779"/>
    </row>
    <row r="108" spans="1:18" ht="19.5" thickBot="1" x14ac:dyDescent="0.35">
      <c r="A108" s="1780" t="s">
        <v>303</v>
      </c>
      <c r="B108" s="1780"/>
      <c r="C108" s="1780"/>
      <c r="D108" s="1780"/>
      <c r="E108" s="1780"/>
      <c r="F108" s="1780"/>
      <c r="G108" s="1780"/>
      <c r="H108" s="1780"/>
      <c r="I108" s="1780"/>
      <c r="J108" s="1780"/>
      <c r="K108" s="1780"/>
      <c r="L108" s="1780"/>
      <c r="M108" s="1780"/>
      <c r="N108" s="1780"/>
    </row>
    <row r="109" spans="1:18" ht="44.25" customHeight="1" thickBot="1" x14ac:dyDescent="0.25">
      <c r="A109" s="1791" t="s">
        <v>20</v>
      </c>
      <c r="B109" s="1842"/>
      <c r="C109" s="1793" t="s">
        <v>21</v>
      </c>
      <c r="D109" s="1790"/>
      <c r="E109" s="1790"/>
      <c r="F109" s="1790"/>
      <c r="G109" s="1790"/>
      <c r="H109" s="1792"/>
      <c r="I109" s="1847" t="s">
        <v>22</v>
      </c>
      <c r="J109" s="1787" t="s">
        <v>52</v>
      </c>
      <c r="K109" s="1788"/>
      <c r="L109" s="1788"/>
      <c r="M109" s="1788"/>
      <c r="N109" s="1789"/>
    </row>
    <row r="110" spans="1:18" ht="27.75" customHeight="1" thickBot="1" x14ac:dyDescent="0.25">
      <c r="A110" s="1843"/>
      <c r="B110" s="1844"/>
      <c r="C110" s="1830"/>
      <c r="D110" s="1845"/>
      <c r="E110" s="1845"/>
      <c r="F110" s="1845"/>
      <c r="G110" s="1845"/>
      <c r="H110" s="1846"/>
      <c r="I110" s="1848"/>
      <c r="J110" s="1849" t="s">
        <v>27</v>
      </c>
      <c r="K110" s="1850"/>
      <c r="L110" s="1849" t="s">
        <v>26</v>
      </c>
      <c r="M110" s="1850"/>
      <c r="N110" s="1658" t="s">
        <v>297</v>
      </c>
    </row>
    <row r="111" spans="1:18" ht="19.5" customHeight="1" thickBot="1" x14ac:dyDescent="0.35">
      <c r="A111" s="1851" t="s">
        <v>192</v>
      </c>
      <c r="B111" s="1852"/>
      <c r="C111" s="1852"/>
      <c r="D111" s="1852"/>
      <c r="E111" s="1852"/>
      <c r="F111" s="1852"/>
      <c r="G111" s="1852"/>
      <c r="H111" s="1852"/>
      <c r="I111" s="1852"/>
      <c r="J111" s="1852"/>
      <c r="K111" s="1852"/>
      <c r="L111" s="1852"/>
      <c r="M111" s="1852"/>
      <c r="N111" s="1853"/>
    </row>
    <row r="112" spans="1:18" ht="45.75" customHeight="1" thickBot="1" x14ac:dyDescent="0.25">
      <c r="A112" s="1835" t="s">
        <v>48</v>
      </c>
      <c r="B112" s="1836"/>
      <c r="C112" s="1837" t="s">
        <v>91</v>
      </c>
      <c r="D112" s="1838"/>
      <c r="E112" s="1838"/>
      <c r="F112" s="1838"/>
      <c r="G112" s="1838"/>
      <c r="H112" s="1839"/>
      <c r="I112" s="859">
        <v>2</v>
      </c>
      <c r="J112" s="1768">
        <v>1330</v>
      </c>
      <c r="K112" s="1775"/>
      <c r="L112" s="1768">
        <v>2700</v>
      </c>
      <c r="M112" s="1775"/>
      <c r="N112" s="1685">
        <v>460</v>
      </c>
    </row>
    <row r="113" spans="1:14" ht="40.5" customHeight="1" thickBot="1" x14ac:dyDescent="0.25">
      <c r="A113" s="1835" t="s">
        <v>44</v>
      </c>
      <c r="B113" s="1840"/>
      <c r="C113" s="1837" t="s">
        <v>74</v>
      </c>
      <c r="D113" s="1838"/>
      <c r="E113" s="1838"/>
      <c r="F113" s="1838"/>
      <c r="G113" s="1838"/>
      <c r="H113" s="1839"/>
      <c r="I113" s="859">
        <v>2</v>
      </c>
      <c r="J113" s="1768">
        <v>1580</v>
      </c>
      <c r="K113" s="1775"/>
      <c r="L113" s="1768">
        <v>2330</v>
      </c>
      <c r="M113" s="1775"/>
      <c r="N113" s="1256">
        <v>460</v>
      </c>
    </row>
    <row r="114" spans="1:14" ht="40.5" hidden="1" customHeight="1" thickBot="1" x14ac:dyDescent="0.25">
      <c r="A114" s="1835" t="s">
        <v>243</v>
      </c>
      <c r="B114" s="1840"/>
      <c r="C114" s="1837" t="s">
        <v>245</v>
      </c>
      <c r="D114" s="1838"/>
      <c r="E114" s="1838"/>
      <c r="F114" s="1838"/>
      <c r="G114" s="1838"/>
      <c r="H114" s="1839"/>
      <c r="I114" s="859">
        <v>1</v>
      </c>
      <c r="J114" s="1768"/>
      <c r="K114" s="1775"/>
      <c r="L114" s="1768">
        <v>2000</v>
      </c>
      <c r="M114" s="1775"/>
      <c r="N114" s="1681"/>
    </row>
    <row r="115" spans="1:14" ht="37.5" customHeight="1" thickBot="1" x14ac:dyDescent="0.25">
      <c r="A115" s="1835" t="s">
        <v>28</v>
      </c>
      <c r="B115" s="1840"/>
      <c r="C115" s="1837" t="s">
        <v>246</v>
      </c>
      <c r="D115" s="1838"/>
      <c r="E115" s="1838"/>
      <c r="F115" s="1838"/>
      <c r="G115" s="1838"/>
      <c r="H115" s="1839"/>
      <c r="I115" s="859">
        <v>1</v>
      </c>
      <c r="J115" s="1768"/>
      <c r="K115" s="1775"/>
      <c r="L115" s="1768">
        <v>2330</v>
      </c>
      <c r="M115" s="1775"/>
      <c r="N115" s="1682">
        <v>460</v>
      </c>
    </row>
    <row r="116" spans="1:14" ht="36" customHeight="1" thickBot="1" x14ac:dyDescent="0.25">
      <c r="A116" s="1835" t="s">
        <v>133</v>
      </c>
      <c r="B116" s="1840"/>
      <c r="C116" s="1837" t="s">
        <v>134</v>
      </c>
      <c r="D116" s="1838"/>
      <c r="E116" s="1838"/>
      <c r="F116" s="1838"/>
      <c r="G116" s="1838"/>
      <c r="H116" s="1839"/>
      <c r="I116" s="859">
        <v>1</v>
      </c>
      <c r="J116" s="1768"/>
      <c r="K116" s="1775"/>
      <c r="L116" s="1768">
        <v>2740</v>
      </c>
      <c r="M116" s="1775"/>
      <c r="N116" s="1256">
        <v>460</v>
      </c>
    </row>
    <row r="117" spans="1:14" ht="19.5" customHeight="1" thickBot="1" x14ac:dyDescent="0.25">
      <c r="A117" s="1776" t="s">
        <v>54</v>
      </c>
      <c r="B117" s="1777"/>
      <c r="C117" s="1777"/>
      <c r="D117" s="1777"/>
      <c r="E117" s="1777"/>
      <c r="F117" s="1777"/>
      <c r="G117" s="1777"/>
      <c r="H117" s="1777"/>
      <c r="I117" s="1777"/>
      <c r="J117" s="1777"/>
      <c r="K117" s="1777"/>
      <c r="L117" s="1777"/>
      <c r="M117" s="1777"/>
      <c r="N117" s="1778"/>
    </row>
    <row r="118" spans="1:14" ht="38.25" customHeight="1" thickBot="1" x14ac:dyDescent="0.25">
      <c r="A118" s="1835" t="s">
        <v>34</v>
      </c>
      <c r="B118" s="1836"/>
      <c r="C118" s="1837" t="s">
        <v>179</v>
      </c>
      <c r="D118" s="1838"/>
      <c r="E118" s="1838"/>
      <c r="F118" s="1838"/>
      <c r="G118" s="1838"/>
      <c r="H118" s="1839"/>
      <c r="I118" s="1413">
        <v>2</v>
      </c>
      <c r="J118" s="1768">
        <v>2280</v>
      </c>
      <c r="K118" s="1775"/>
      <c r="L118" s="1768">
        <v>4200</v>
      </c>
      <c r="M118" s="1775"/>
      <c r="N118" s="1256">
        <v>460</v>
      </c>
    </row>
    <row r="119" spans="1:14" ht="44.25" customHeight="1" thickBot="1" x14ac:dyDescent="0.25">
      <c r="A119" s="1835" t="s">
        <v>288</v>
      </c>
      <c r="B119" s="1836"/>
      <c r="C119" s="1837" t="s">
        <v>167</v>
      </c>
      <c r="D119" s="1838"/>
      <c r="E119" s="1838"/>
      <c r="F119" s="1838"/>
      <c r="G119" s="1838"/>
      <c r="H119" s="1839"/>
      <c r="I119" s="1636">
        <v>2</v>
      </c>
      <c r="J119" s="1768">
        <v>2500</v>
      </c>
      <c r="K119" s="1775"/>
      <c r="L119" s="1768">
        <v>4560</v>
      </c>
      <c r="M119" s="1769"/>
      <c r="N119" s="1256">
        <v>460</v>
      </c>
    </row>
    <row r="120" spans="1:14" ht="15" customHeight="1" thickBot="1" x14ac:dyDescent="0.25">
      <c r="A120" s="1835" t="s">
        <v>289</v>
      </c>
      <c r="B120" s="1840"/>
      <c r="C120" s="1840"/>
      <c r="D120" s="1840"/>
      <c r="E120" s="1840"/>
      <c r="F120" s="1840"/>
      <c r="G120" s="1840"/>
      <c r="H120" s="1840"/>
      <c r="I120" s="1840"/>
      <c r="J120" s="1840"/>
      <c r="K120" s="1840"/>
      <c r="L120" s="1840"/>
      <c r="M120" s="1840"/>
      <c r="N120" s="1836"/>
    </row>
    <row r="121" spans="1:14" ht="48.75" customHeight="1" thickBot="1" x14ac:dyDescent="0.25">
      <c r="A121" s="1856" t="s">
        <v>290</v>
      </c>
      <c r="B121" s="1857"/>
      <c r="C121" s="1858" t="s">
        <v>173</v>
      </c>
      <c r="D121" s="1859"/>
      <c r="E121" s="1859"/>
      <c r="F121" s="1859"/>
      <c r="G121" s="1859"/>
      <c r="H121" s="1860"/>
      <c r="I121" s="1657">
        <v>2</v>
      </c>
      <c r="J121" s="1768">
        <v>3700</v>
      </c>
      <c r="K121" s="1775"/>
      <c r="L121" s="1768">
        <v>6200</v>
      </c>
      <c r="M121" s="1769"/>
      <c r="N121" s="1256">
        <v>2000</v>
      </c>
    </row>
    <row r="122" spans="1:14" ht="48.75" customHeight="1" thickBot="1" x14ac:dyDescent="0.25">
      <c r="A122" s="1861" t="s">
        <v>298</v>
      </c>
      <c r="B122" s="1862"/>
      <c r="C122" s="1863" t="s">
        <v>174</v>
      </c>
      <c r="D122" s="1864"/>
      <c r="E122" s="1864"/>
      <c r="F122" s="1864"/>
      <c r="G122" s="1864"/>
      <c r="H122" s="1865"/>
      <c r="I122" s="1249">
        <v>2</v>
      </c>
      <c r="J122" s="1768">
        <v>4100</v>
      </c>
      <c r="K122" s="1775"/>
      <c r="L122" s="1768">
        <v>6800</v>
      </c>
      <c r="M122" s="1769"/>
      <c r="N122" s="1256">
        <v>2300</v>
      </c>
    </row>
    <row r="123" spans="1:14" ht="45.75" customHeight="1" thickBot="1" x14ac:dyDescent="0.25">
      <c r="A123" s="1770" t="s">
        <v>293</v>
      </c>
      <c r="B123" s="1771"/>
      <c r="C123" s="1772" t="s">
        <v>292</v>
      </c>
      <c r="D123" s="1773"/>
      <c r="E123" s="1773"/>
      <c r="F123" s="1773"/>
      <c r="G123" s="1773"/>
      <c r="H123" s="1774"/>
      <c r="I123" s="1249">
        <v>2</v>
      </c>
      <c r="J123" s="1768">
        <v>4560</v>
      </c>
      <c r="K123" s="1775"/>
      <c r="L123" s="1768">
        <v>7440</v>
      </c>
      <c r="M123" s="1769"/>
      <c r="N123" s="1256">
        <v>2500</v>
      </c>
    </row>
    <row r="124" spans="1:14" ht="37.5" customHeight="1" thickBot="1" x14ac:dyDescent="0.25">
      <c r="A124" s="1770" t="s">
        <v>294</v>
      </c>
      <c r="B124" s="1771"/>
      <c r="C124" s="1772" t="s">
        <v>292</v>
      </c>
      <c r="D124" s="1773"/>
      <c r="E124" s="1773"/>
      <c r="F124" s="1773"/>
      <c r="G124" s="1773"/>
      <c r="H124" s="1774"/>
      <c r="I124" s="1249">
        <v>2</v>
      </c>
      <c r="J124" s="1768">
        <v>7300</v>
      </c>
      <c r="K124" s="1775"/>
      <c r="L124" s="1768">
        <v>11300</v>
      </c>
      <c r="M124" s="1769"/>
      <c r="N124" s="1256">
        <v>4000</v>
      </c>
    </row>
    <row r="125" spans="1:14" ht="38.25" hidden="1" customHeight="1" x14ac:dyDescent="0.2">
      <c r="A125" s="1645"/>
      <c r="B125" s="1645"/>
      <c r="C125" s="1696"/>
      <c r="D125" s="1696"/>
      <c r="E125" s="1696"/>
      <c r="F125" s="1696"/>
      <c r="G125" s="1696"/>
      <c r="H125" s="1696"/>
      <c r="I125" s="102"/>
      <c r="J125" s="1214"/>
      <c r="K125" s="1214"/>
      <c r="L125" s="1213"/>
      <c r="M125" s="1213"/>
      <c r="N125" s="13"/>
    </row>
    <row r="126" spans="1:14" ht="38.25" hidden="1" customHeight="1" x14ac:dyDescent="0.2">
      <c r="A126" s="1645"/>
      <c r="B126" s="1645"/>
      <c r="C126" s="1696"/>
      <c r="D126" s="1696"/>
      <c r="E126" s="1696"/>
      <c r="F126" s="1696"/>
      <c r="G126" s="1696"/>
      <c r="H126" s="1696"/>
      <c r="I126" s="102"/>
      <c r="J126" s="1214"/>
      <c r="K126" s="1214"/>
      <c r="L126" s="1213"/>
      <c r="M126" s="1213"/>
      <c r="N126" s="13"/>
    </row>
    <row r="127" spans="1:14" ht="38.25" hidden="1" customHeight="1" x14ac:dyDescent="0.2">
      <c r="A127" s="1645"/>
      <c r="B127" s="1645"/>
      <c r="C127" s="1696"/>
      <c r="D127" s="1696"/>
      <c r="E127" s="1696"/>
      <c r="F127" s="1696"/>
      <c r="G127" s="1696"/>
      <c r="H127" s="1696"/>
      <c r="I127" s="102"/>
      <c r="J127" s="1214"/>
      <c r="K127" s="1214"/>
      <c r="L127" s="1213"/>
      <c r="M127" s="1213"/>
      <c r="N127" s="13"/>
    </row>
    <row r="128" spans="1:14" ht="38.25" hidden="1" customHeight="1" x14ac:dyDescent="0.2">
      <c r="A128" s="1645"/>
      <c r="B128" s="1645"/>
      <c r="C128" s="1696"/>
      <c r="D128" s="1696"/>
      <c r="E128" s="1696"/>
      <c r="F128" s="1696"/>
      <c r="G128" s="1696"/>
      <c r="H128" s="1696"/>
      <c r="I128" s="102"/>
      <c r="J128" s="1214"/>
      <c r="K128" s="1214"/>
      <c r="L128" s="1213"/>
      <c r="M128" s="1213"/>
      <c r="N128" s="13"/>
    </row>
    <row r="129" spans="1:14" ht="38.25" hidden="1" customHeight="1" x14ac:dyDescent="0.2">
      <c r="A129" s="1645"/>
      <c r="B129" s="1645"/>
      <c r="C129" s="1696"/>
      <c r="D129" s="1696"/>
      <c r="E129" s="1696"/>
      <c r="F129" s="1696"/>
      <c r="G129" s="1696"/>
      <c r="H129" s="1696"/>
      <c r="I129" s="102"/>
      <c r="J129" s="1214"/>
      <c r="K129" s="1214"/>
      <c r="L129" s="1213"/>
      <c r="M129" s="1213"/>
      <c r="N129" s="13"/>
    </row>
    <row r="130" spans="1:14" ht="38.25" hidden="1" customHeight="1" x14ac:dyDescent="0.2">
      <c r="A130" s="1645"/>
      <c r="B130" s="1645"/>
      <c r="C130" s="1696"/>
      <c r="D130" s="1696"/>
      <c r="E130" s="1696"/>
      <c r="F130" s="1696"/>
      <c r="G130" s="1696"/>
      <c r="H130" s="1696"/>
      <c r="I130" s="102"/>
      <c r="J130" s="1214"/>
      <c r="K130" s="1214"/>
      <c r="L130" s="1213"/>
      <c r="M130" s="1213"/>
      <c r="N130" s="13"/>
    </row>
    <row r="131" spans="1:14" ht="3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 x14ac:dyDescent="0.25">
      <c r="A132" s="1854" t="s">
        <v>2</v>
      </c>
      <c r="B132" s="1854"/>
      <c r="C132" s="1854"/>
      <c r="D132" s="1854"/>
      <c r="E132" s="1854"/>
      <c r="F132" s="1854"/>
      <c r="G132" s="1854"/>
      <c r="H132" s="1854"/>
      <c r="I132" s="1854"/>
      <c r="J132" s="1854"/>
      <c r="K132" s="1854"/>
      <c r="L132" s="1854"/>
      <c r="M132" s="5"/>
      <c r="N132" s="5"/>
    </row>
    <row r="133" spans="1:14" ht="18" customHeight="1" x14ac:dyDescent="0.25">
      <c r="A133" s="1855" t="s">
        <v>98</v>
      </c>
      <c r="B133" s="1855"/>
      <c r="C133" s="1855"/>
      <c r="D133" s="1855"/>
      <c r="E133" s="1855"/>
      <c r="F133" s="1855"/>
      <c r="G133" s="1855"/>
      <c r="H133" s="1855"/>
      <c r="I133" s="1855"/>
      <c r="J133" s="1855"/>
      <c r="K133" s="1855"/>
      <c r="L133" s="1855"/>
      <c r="M133" s="5"/>
      <c r="N133" s="5"/>
    </row>
    <row r="134" spans="1:14" ht="34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5"/>
      <c r="L134" s="15"/>
      <c r="M134" s="5"/>
      <c r="N134" s="5"/>
    </row>
    <row r="135" spans="1:14" ht="23.25" customHeight="1" x14ac:dyDescent="0.25">
      <c r="A135" s="8"/>
      <c r="B135" s="8"/>
      <c r="C135" s="8"/>
      <c r="D135" s="7"/>
      <c r="E135" s="7"/>
      <c r="F135" s="7"/>
      <c r="G135" s="7"/>
      <c r="H135" s="7"/>
      <c r="I135" s="7"/>
      <c r="J135" s="7"/>
      <c r="K135" s="5"/>
      <c r="L135" s="5"/>
      <c r="M135" s="5"/>
      <c r="N135" s="5"/>
    </row>
    <row r="136" spans="1:14" ht="27.75" customHeight="1" x14ac:dyDescent="0.25">
      <c r="A136" s="8"/>
      <c r="B136" s="8"/>
      <c r="C136" s="8"/>
      <c r="D136" s="7"/>
      <c r="E136" s="7"/>
      <c r="F136" s="7"/>
      <c r="G136" s="7"/>
      <c r="H136" s="7"/>
      <c r="I136" s="7"/>
      <c r="J136" s="7"/>
      <c r="K136" s="5"/>
      <c r="L136" s="5"/>
      <c r="M136" s="5"/>
      <c r="N136" s="5"/>
    </row>
    <row r="137" spans="1:14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</sheetData>
  <mergeCells count="148">
    <mergeCell ref="A132:L132"/>
    <mergeCell ref="A133:L133"/>
    <mergeCell ref="A123:B123"/>
    <mergeCell ref="C123:H123"/>
    <mergeCell ref="J123:K123"/>
    <mergeCell ref="L123:M123"/>
    <mergeCell ref="A124:B124"/>
    <mergeCell ref="C124:H124"/>
    <mergeCell ref="J124:K124"/>
    <mergeCell ref="L124:M124"/>
    <mergeCell ref="A120:N120"/>
    <mergeCell ref="A121:B121"/>
    <mergeCell ref="C121:H121"/>
    <mergeCell ref="J121:K121"/>
    <mergeCell ref="L121:M121"/>
    <mergeCell ref="A122:B122"/>
    <mergeCell ref="C122:H122"/>
    <mergeCell ref="J122:K122"/>
    <mergeCell ref="L122:M122"/>
    <mergeCell ref="A117:N117"/>
    <mergeCell ref="A118:B118"/>
    <mergeCell ref="C118:H118"/>
    <mergeCell ref="J118:K118"/>
    <mergeCell ref="L118:M118"/>
    <mergeCell ref="A119:B119"/>
    <mergeCell ref="C119:H119"/>
    <mergeCell ref="J119:K119"/>
    <mergeCell ref="L119:M119"/>
    <mergeCell ref="A115:B115"/>
    <mergeCell ref="C115:H115"/>
    <mergeCell ref="J115:K115"/>
    <mergeCell ref="L115:M115"/>
    <mergeCell ref="A116:B116"/>
    <mergeCell ref="C116:H116"/>
    <mergeCell ref="J116:K116"/>
    <mergeCell ref="L116:M116"/>
    <mergeCell ref="A113:B113"/>
    <mergeCell ref="C113:H113"/>
    <mergeCell ref="J113:K113"/>
    <mergeCell ref="L113:M113"/>
    <mergeCell ref="A114:B114"/>
    <mergeCell ref="C114:H114"/>
    <mergeCell ref="J114:K114"/>
    <mergeCell ref="L114:M114"/>
    <mergeCell ref="L110:M110"/>
    <mergeCell ref="A111:N111"/>
    <mergeCell ref="A112:B112"/>
    <mergeCell ref="C112:H112"/>
    <mergeCell ref="J112:K112"/>
    <mergeCell ref="L112:M112"/>
    <mergeCell ref="A96:L96"/>
    <mergeCell ref="A97:L97"/>
    <mergeCell ref="A106:N106"/>
    <mergeCell ref="A107:N107"/>
    <mergeCell ref="A108:N108"/>
    <mergeCell ref="A109:B110"/>
    <mergeCell ref="C109:H110"/>
    <mergeCell ref="I109:I110"/>
    <mergeCell ref="J109:N109"/>
    <mergeCell ref="J110:K110"/>
    <mergeCell ref="A90:N90"/>
    <mergeCell ref="A91:N91"/>
    <mergeCell ref="A92:N92"/>
    <mergeCell ref="A93:L93"/>
    <mergeCell ref="B94:L94"/>
    <mergeCell ref="B95:L95"/>
    <mergeCell ref="A85:N85"/>
    <mergeCell ref="O85:S85"/>
    <mergeCell ref="A86:N86"/>
    <mergeCell ref="A87:N87"/>
    <mergeCell ref="A88:N88"/>
    <mergeCell ref="A89:N89"/>
    <mergeCell ref="B82:L82"/>
    <mergeCell ref="O82:S82"/>
    <mergeCell ref="B83:L83"/>
    <mergeCell ref="O83:S83"/>
    <mergeCell ref="A84:L84"/>
    <mergeCell ref="O84:S84"/>
    <mergeCell ref="B78:L78"/>
    <mergeCell ref="B79:L79"/>
    <mergeCell ref="B80:L80"/>
    <mergeCell ref="O80:S80"/>
    <mergeCell ref="B81:L81"/>
    <mergeCell ref="O81:S81"/>
    <mergeCell ref="A61:N61"/>
    <mergeCell ref="A64:N64"/>
    <mergeCell ref="A69:L69"/>
    <mergeCell ref="A71:L71"/>
    <mergeCell ref="A76:L76"/>
    <mergeCell ref="A77:L77"/>
    <mergeCell ref="A50:N50"/>
    <mergeCell ref="A51:N51"/>
    <mergeCell ref="A59:A60"/>
    <mergeCell ref="B59:B60"/>
    <mergeCell ref="C59:C60"/>
    <mergeCell ref="D59:F59"/>
    <mergeCell ref="G59:H59"/>
    <mergeCell ref="I59:J59"/>
    <mergeCell ref="K59:L59"/>
    <mergeCell ref="M59:N59"/>
    <mergeCell ref="A45:N45"/>
    <mergeCell ref="A46:N46"/>
    <mergeCell ref="A48:A49"/>
    <mergeCell ref="B48:B49"/>
    <mergeCell ref="C48:C49"/>
    <mergeCell ref="D48:F48"/>
    <mergeCell ref="G48:H48"/>
    <mergeCell ref="I48:J48"/>
    <mergeCell ref="K48:L48"/>
    <mergeCell ref="M48:N48"/>
    <mergeCell ref="M28:N28"/>
    <mergeCell ref="A30:N30"/>
    <mergeCell ref="A37:L37"/>
    <mergeCell ref="A42:L42"/>
    <mergeCell ref="A43:N43"/>
    <mergeCell ref="A44:N44"/>
    <mergeCell ref="K18:L18"/>
    <mergeCell ref="M18:N18"/>
    <mergeCell ref="A25:N25"/>
    <mergeCell ref="A28:A29"/>
    <mergeCell ref="B28:B29"/>
    <mergeCell ref="C28:C29"/>
    <mergeCell ref="D28:F28"/>
    <mergeCell ref="G28:H28"/>
    <mergeCell ref="I28:J28"/>
    <mergeCell ref="K28:L28"/>
    <mergeCell ref="A18:A19"/>
    <mergeCell ref="B18:B19"/>
    <mergeCell ref="C18:C19"/>
    <mergeCell ref="D18:F18"/>
    <mergeCell ref="G18:H18"/>
    <mergeCell ref="I18:J18"/>
    <mergeCell ref="I12:J12"/>
    <mergeCell ref="K12:L12"/>
    <mergeCell ref="M12:N12"/>
    <mergeCell ref="A14:N14"/>
    <mergeCell ref="A15:N15"/>
    <mergeCell ref="A16:N16"/>
    <mergeCell ref="I3:N3"/>
    <mergeCell ref="I5:N5"/>
    <mergeCell ref="A8:N8"/>
    <mergeCell ref="A9:N9"/>
    <mergeCell ref="A10:N10"/>
    <mergeCell ref="A12:A13"/>
    <mergeCell ref="B12:B13"/>
    <mergeCell ref="C12:C13"/>
    <mergeCell ref="D12:F12"/>
    <mergeCell ref="G12:H12"/>
  </mergeCells>
  <pageMargins left="0.74803149606299213" right="0.55118110236220474" top="0.39370078740157483" bottom="0.39370078740157483" header="0.31496062992125984" footer="0.31496062992125984"/>
  <pageSetup paperSize="9" scale="7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32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12.5703125" customWidth="1"/>
    <col min="2" max="2" width="22.4257812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9.7109375" customWidth="1"/>
    <col min="8" max="8" width="9.42578125" customWidth="1"/>
    <col min="9" max="9" width="7.7109375" customWidth="1"/>
    <col min="10" max="10" width="9.85546875" customWidth="1"/>
    <col min="11" max="11" width="7.85546875" customWidth="1"/>
    <col min="12" max="12" width="8" customWidth="1"/>
    <col min="13" max="13" width="12.42578125" customWidth="1"/>
    <col min="14" max="14" width="12" customWidth="1"/>
  </cols>
  <sheetData>
    <row r="1" spans="1:18" ht="14.25" x14ac:dyDescent="0.2">
      <c r="A1" s="5"/>
      <c r="B1" s="5"/>
      <c r="C1" s="5"/>
      <c r="D1" s="5"/>
      <c r="E1" s="5"/>
      <c r="F1" s="5"/>
      <c r="G1" s="5"/>
      <c r="H1" s="5"/>
      <c r="J1" s="1884" t="s">
        <v>309</v>
      </c>
      <c r="K1" s="1884"/>
      <c r="L1" s="1884"/>
      <c r="M1" s="1884"/>
      <c r="N1" s="1884"/>
      <c r="O1" s="1884"/>
      <c r="P1" s="1884"/>
      <c r="Q1" s="1884"/>
      <c r="R1" s="1884"/>
    </row>
    <row r="2" spans="1:18" x14ac:dyDescent="0.2">
      <c r="A2" s="5"/>
      <c r="B2" s="5"/>
      <c r="C2" s="5"/>
      <c r="D2" s="5"/>
      <c r="E2" s="5"/>
      <c r="F2" s="5"/>
      <c r="G2" s="5"/>
      <c r="H2" s="5"/>
      <c r="J2" s="1678" t="s">
        <v>307</v>
      </c>
      <c r="K2" s="1678"/>
      <c r="L2" s="1678"/>
      <c r="M2" s="1678"/>
      <c r="N2" s="1678"/>
      <c r="O2" s="1678"/>
      <c r="P2" s="1678"/>
      <c r="Q2" s="1679"/>
      <c r="R2" s="1679"/>
    </row>
    <row r="3" spans="1:18" x14ac:dyDescent="0.2">
      <c r="A3" s="5"/>
      <c r="B3" s="5"/>
      <c r="C3" s="5"/>
      <c r="D3" s="5"/>
      <c r="E3" s="5"/>
      <c r="F3" s="5"/>
      <c r="G3" s="5"/>
      <c r="H3" s="5"/>
      <c r="J3" s="1678" t="s">
        <v>308</v>
      </c>
      <c r="K3" s="1678"/>
      <c r="L3" s="1678"/>
      <c r="M3" s="1678"/>
      <c r="N3" s="1678"/>
      <c r="O3" s="1678"/>
      <c r="P3" s="1678"/>
      <c r="Q3" s="1680"/>
      <c r="R3" s="1680"/>
    </row>
    <row r="4" spans="1:18" x14ac:dyDescent="0.2">
      <c r="A4" s="5"/>
      <c r="B4" s="5"/>
      <c r="C4" s="5"/>
      <c r="D4" s="5"/>
      <c r="E4" s="5"/>
      <c r="F4" s="5"/>
      <c r="G4" s="5"/>
      <c r="H4" s="5"/>
      <c r="J4" s="1678" t="s">
        <v>310</v>
      </c>
      <c r="K4" s="1678"/>
      <c r="L4" s="1678"/>
      <c r="M4" s="1678"/>
      <c r="N4" s="1678"/>
      <c r="O4" s="1678"/>
      <c r="P4" s="1678"/>
      <c r="Q4" s="1679"/>
      <c r="R4" s="1679"/>
    </row>
    <row r="5" spans="1:18" x14ac:dyDescent="0.2">
      <c r="A5" s="5"/>
      <c r="B5" s="5"/>
      <c r="C5" s="5"/>
      <c r="D5" s="5"/>
      <c r="E5" s="5"/>
      <c r="F5" s="5"/>
      <c r="G5" s="5"/>
      <c r="H5" s="5"/>
      <c r="J5" s="1678" t="s">
        <v>311</v>
      </c>
      <c r="K5" s="1678"/>
      <c r="L5" s="1678"/>
      <c r="M5" s="1678"/>
      <c r="N5" s="1678"/>
      <c r="O5" s="1678"/>
      <c r="P5" s="1678"/>
      <c r="Q5" s="1679"/>
      <c r="R5" s="1679"/>
    </row>
    <row r="6" spans="1:18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/>
    </row>
    <row r="7" spans="1:18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/>
    </row>
    <row r="8" spans="1:18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8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</row>
    <row r="10" spans="1:18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</row>
    <row r="11" spans="1:18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</row>
    <row r="12" spans="1:18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20"/>
      <c r="N12" s="1420"/>
    </row>
    <row r="13" spans="1:18" ht="16.5" thickBot="1" x14ac:dyDescent="0.3">
      <c r="A13" s="1874" t="s">
        <v>312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</row>
    <row r="14" spans="1:18" ht="47.25" customHeight="1" thickBot="1" x14ac:dyDescent="0.25">
      <c r="A14" s="1781" t="s">
        <v>20</v>
      </c>
      <c r="B14" s="1783" t="s">
        <v>21</v>
      </c>
      <c r="C14" s="1793" t="s">
        <v>22</v>
      </c>
      <c r="D14" s="1787" t="s">
        <v>52</v>
      </c>
      <c r="E14" s="1788"/>
      <c r="F14" s="1789"/>
      <c r="G14" s="1787" t="s">
        <v>84</v>
      </c>
      <c r="H14" s="1789"/>
      <c r="I14" s="1787" t="s">
        <v>162</v>
      </c>
      <c r="J14" s="1789"/>
      <c r="K14" s="1790" t="s">
        <v>163</v>
      </c>
      <c r="L14" s="1792"/>
      <c r="M14" s="1793" t="s">
        <v>180</v>
      </c>
      <c r="N14" s="1792"/>
    </row>
    <row r="15" spans="1:18" ht="57.6" customHeight="1" thickBot="1" x14ac:dyDescent="0.25">
      <c r="A15" s="1782"/>
      <c r="B15" s="1784"/>
      <c r="C15" s="1830"/>
      <c r="D15" s="22" t="s">
        <v>27</v>
      </c>
      <c r="E15" s="23" t="s">
        <v>26</v>
      </c>
      <c r="F15" s="24" t="s">
        <v>129</v>
      </c>
      <c r="G15" s="22" t="s">
        <v>23</v>
      </c>
      <c r="H15" s="24" t="s">
        <v>129</v>
      </c>
      <c r="I15" s="22" t="s">
        <v>23</v>
      </c>
      <c r="J15" s="24" t="s">
        <v>129</v>
      </c>
      <c r="K15" s="22" t="s">
        <v>23</v>
      </c>
      <c r="L15" s="24" t="s">
        <v>129</v>
      </c>
      <c r="M15" s="22" t="s">
        <v>23</v>
      </c>
      <c r="N15" s="24" t="s">
        <v>129</v>
      </c>
    </row>
    <row r="16" spans="1:18" ht="33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9"/>
    </row>
    <row r="17" spans="1:14" ht="21" customHeight="1" thickBot="1" x14ac:dyDescent="0.25">
      <c r="A17" s="1800" t="s">
        <v>30</v>
      </c>
      <c r="B17" s="1801"/>
      <c r="C17" s="1801"/>
      <c r="D17" s="1801"/>
      <c r="E17" s="1801"/>
      <c r="F17" s="1801"/>
      <c r="G17" s="1801"/>
      <c r="H17" s="1801"/>
      <c r="I17" s="1801"/>
      <c r="J17" s="1801"/>
      <c r="K17" s="1801"/>
      <c r="L17" s="1801"/>
      <c r="M17" s="1801"/>
      <c r="N17" s="1802"/>
    </row>
    <row r="18" spans="1:14" ht="14.25" customHeight="1" x14ac:dyDescent="0.2">
      <c r="A18" s="1663"/>
      <c r="B18" s="1664"/>
      <c r="C18" s="1664"/>
      <c r="D18" s="1145"/>
      <c r="E18" s="1145"/>
      <c r="F18" s="1145"/>
      <c r="G18" s="1067">
        <v>0.81200000000000006</v>
      </c>
      <c r="H18" s="1069"/>
      <c r="I18" s="1068">
        <v>0.88200000000000001</v>
      </c>
      <c r="J18" s="1070"/>
      <c r="K18" s="1067">
        <v>0.89100000000000001</v>
      </c>
      <c r="L18" s="1069"/>
      <c r="M18" s="1068">
        <v>0.94499999999999995</v>
      </c>
      <c r="N18" s="1071"/>
    </row>
    <row r="19" spans="1:14" ht="12.75" customHeight="1" x14ac:dyDescent="0.25">
      <c r="A19" s="332"/>
      <c r="B19" s="18"/>
      <c r="C19" s="332"/>
      <c r="D19" s="1421">
        <v>3310</v>
      </c>
      <c r="E19" s="1422">
        <v>4470</v>
      </c>
      <c r="F19" s="1423">
        <v>2660</v>
      </c>
      <c r="G19" s="1424">
        <v>2680</v>
      </c>
      <c r="H19" s="1374">
        <v>2130</v>
      </c>
      <c r="I19" s="1373">
        <v>2910</v>
      </c>
      <c r="J19" s="1423">
        <v>2250</v>
      </c>
      <c r="K19" s="1424">
        <v>2950</v>
      </c>
      <c r="L19" s="1374">
        <v>2280</v>
      </c>
      <c r="M19" s="1373">
        <v>3140</v>
      </c>
      <c r="N19" s="1423">
        <v>2470</v>
      </c>
    </row>
    <row r="20" spans="1:14" ht="12.75" customHeight="1" x14ac:dyDescent="0.2">
      <c r="A20" s="771"/>
      <c r="B20" s="549"/>
      <c r="C20" s="1044">
        <v>0.8</v>
      </c>
      <c r="D20" s="736">
        <f>D19*C20</f>
        <v>2648</v>
      </c>
      <c r="E20" s="554">
        <f>D21*1.35</f>
        <v>3577.5000000000005</v>
      </c>
      <c r="F20" s="727"/>
      <c r="G20" s="719">
        <f>D21*G18</f>
        <v>2151.8000000000002</v>
      </c>
      <c r="H20" s="749"/>
      <c r="I20" s="726">
        <f>D21*I18</f>
        <v>2337.3000000000002</v>
      </c>
      <c r="J20" s="727"/>
      <c r="K20" s="719">
        <f>D21*K18</f>
        <v>2361.15</v>
      </c>
      <c r="L20" s="749"/>
      <c r="M20" s="726">
        <f>D21*M18</f>
        <v>2504.25</v>
      </c>
      <c r="N20" s="727"/>
    </row>
    <row r="21" spans="1:14" ht="15" customHeight="1" x14ac:dyDescent="0.2">
      <c r="A21" s="771"/>
      <c r="B21" s="549"/>
      <c r="C21" s="574"/>
      <c r="D21" s="728">
        <v>2650</v>
      </c>
      <c r="E21" s="555">
        <v>3580</v>
      </c>
      <c r="F21" s="729">
        <v>2130</v>
      </c>
      <c r="G21" s="720">
        <v>2150</v>
      </c>
      <c r="H21" s="750">
        <f>H28</f>
        <v>1700</v>
      </c>
      <c r="I21" s="741">
        <v>2340</v>
      </c>
      <c r="J21" s="729">
        <f>J28</f>
        <v>1800</v>
      </c>
      <c r="K21" s="720">
        <v>2360</v>
      </c>
      <c r="L21" s="750">
        <f>L28</f>
        <v>1820</v>
      </c>
      <c r="M21" s="741">
        <v>2504</v>
      </c>
      <c r="N21" s="729">
        <f>N28</f>
        <v>1980</v>
      </c>
    </row>
    <row r="22" spans="1:14" ht="77.25" customHeight="1" x14ac:dyDescent="0.2">
      <c r="A22" s="772" t="s">
        <v>46</v>
      </c>
      <c r="B22" s="557" t="s">
        <v>89</v>
      </c>
      <c r="C22" s="716">
        <v>2</v>
      </c>
      <c r="D22" s="730">
        <v>2650</v>
      </c>
      <c r="E22" s="558">
        <v>3580</v>
      </c>
      <c r="F22" s="731">
        <v>2130</v>
      </c>
      <c r="G22" s="721">
        <v>2150</v>
      </c>
      <c r="H22" s="751">
        <v>1700</v>
      </c>
      <c r="I22" s="740">
        <v>2340</v>
      </c>
      <c r="J22" s="731">
        <v>1800</v>
      </c>
      <c r="K22" s="721">
        <v>2360</v>
      </c>
      <c r="L22" s="751">
        <v>1820</v>
      </c>
      <c r="M22" s="740">
        <v>2504</v>
      </c>
      <c r="N22" s="731">
        <v>1980</v>
      </c>
    </row>
    <row r="23" spans="1:14" ht="16.899999999999999" hidden="1" customHeight="1" thickBot="1" x14ac:dyDescent="0.25">
      <c r="A23" s="773"/>
      <c r="B23" s="559" t="s">
        <v>35</v>
      </c>
      <c r="C23" s="717"/>
      <c r="D23" s="732">
        <v>2670</v>
      </c>
      <c r="E23" s="560"/>
      <c r="F23" s="733"/>
      <c r="G23" s="561"/>
      <c r="H23" s="752"/>
      <c r="I23" s="732"/>
      <c r="J23" s="733"/>
      <c r="K23" s="561"/>
      <c r="L23" s="752"/>
      <c r="M23" s="732"/>
      <c r="N23" s="764"/>
    </row>
    <row r="24" spans="1:14" ht="13.15" customHeight="1" thickBot="1" x14ac:dyDescent="0.25">
      <c r="A24" s="774"/>
      <c r="B24" s="549"/>
      <c r="C24" s="574"/>
      <c r="D24" s="734"/>
      <c r="E24" s="562"/>
      <c r="F24" s="735"/>
      <c r="G24" s="1067">
        <v>0.81200000000000006</v>
      </c>
      <c r="H24" s="1069">
        <v>0.8</v>
      </c>
      <c r="I24" s="1068">
        <v>0.88200000000000001</v>
      </c>
      <c r="J24" s="1070">
        <v>0.85</v>
      </c>
      <c r="K24" s="1067">
        <v>0.89100000000000001</v>
      </c>
      <c r="L24" s="1069">
        <v>0.86</v>
      </c>
      <c r="M24" s="1068">
        <v>0.94499999999999995</v>
      </c>
      <c r="N24" s="1071">
        <v>0.9</v>
      </c>
    </row>
    <row r="25" spans="1:14" ht="12" customHeight="1" thickBot="1" x14ac:dyDescent="0.25">
      <c r="A25" s="774"/>
      <c r="B25" s="549"/>
      <c r="C25" s="574"/>
      <c r="D25" s="1442">
        <v>3520</v>
      </c>
      <c r="E25" s="1376">
        <v>4140</v>
      </c>
      <c r="F25" s="1372">
        <v>2660</v>
      </c>
      <c r="G25" s="1425">
        <v>2850</v>
      </c>
      <c r="H25" s="1426">
        <v>2130</v>
      </c>
      <c r="I25" s="1375">
        <v>3100</v>
      </c>
      <c r="J25" s="1372">
        <v>2250</v>
      </c>
      <c r="K25" s="1425">
        <v>3140</v>
      </c>
      <c r="L25" s="1426">
        <v>2280</v>
      </c>
      <c r="M25" s="1375">
        <v>3330</v>
      </c>
      <c r="N25" s="1372">
        <v>2470</v>
      </c>
    </row>
    <row r="26" spans="1:14" ht="15" customHeight="1" x14ac:dyDescent="0.2">
      <c r="A26" s="774"/>
      <c r="B26" s="549"/>
      <c r="C26" s="1044">
        <v>0.8</v>
      </c>
      <c r="D26" s="738">
        <f>D25*80%</f>
        <v>2816</v>
      </c>
      <c r="E26" s="566">
        <f>D27*1.176</f>
        <v>3316.3199999999997</v>
      </c>
      <c r="F26" s="739">
        <f>F25*0.8</f>
        <v>2128</v>
      </c>
      <c r="G26" s="719">
        <f>D27*G24</f>
        <v>2289.84</v>
      </c>
      <c r="H26" s="739">
        <f>H25*0.8</f>
        <v>1704</v>
      </c>
      <c r="I26" s="726">
        <f>D27*I24</f>
        <v>2487.2400000000002</v>
      </c>
      <c r="J26" s="739">
        <f>J25*0.8</f>
        <v>1800</v>
      </c>
      <c r="K26" s="719">
        <f>D27*K24</f>
        <v>2512.62</v>
      </c>
      <c r="L26" s="739">
        <f>L25*0.8</f>
        <v>1824</v>
      </c>
      <c r="M26" s="726">
        <f>D27*M24</f>
        <v>2664.8999999999996</v>
      </c>
      <c r="N26" s="739">
        <f>N25*0.8</f>
        <v>1976</v>
      </c>
    </row>
    <row r="27" spans="1:14" ht="13.5" customHeight="1" x14ac:dyDescent="0.2">
      <c r="A27" s="774"/>
      <c r="B27" s="549"/>
      <c r="C27" s="574"/>
      <c r="D27" s="736">
        <v>2820</v>
      </c>
      <c r="E27" s="736">
        <v>3310</v>
      </c>
      <c r="F27" s="736">
        <v>2130</v>
      </c>
      <c r="G27" s="736">
        <v>2290</v>
      </c>
      <c r="H27" s="736">
        <v>1700</v>
      </c>
      <c r="I27" s="736">
        <v>2490</v>
      </c>
      <c r="J27" s="736">
        <v>1800</v>
      </c>
      <c r="K27" s="736">
        <v>2510</v>
      </c>
      <c r="L27" s="736">
        <v>1820</v>
      </c>
      <c r="M27" s="736">
        <v>2665</v>
      </c>
      <c r="N27" s="736">
        <v>1980</v>
      </c>
    </row>
    <row r="28" spans="1:14" ht="63" customHeight="1" x14ac:dyDescent="0.2">
      <c r="A28" s="772" t="s">
        <v>44</v>
      </c>
      <c r="B28" s="557" t="s">
        <v>88</v>
      </c>
      <c r="C28" s="716">
        <v>2</v>
      </c>
      <c r="D28" s="740">
        <v>2820</v>
      </c>
      <c r="E28" s="346">
        <v>3310</v>
      </c>
      <c r="F28" s="731">
        <v>2130</v>
      </c>
      <c r="G28" s="721">
        <v>2290</v>
      </c>
      <c r="H28" s="751">
        <v>1700</v>
      </c>
      <c r="I28" s="740">
        <v>2490</v>
      </c>
      <c r="J28" s="731">
        <v>1800</v>
      </c>
      <c r="K28" s="721">
        <v>2510</v>
      </c>
      <c r="L28" s="751">
        <v>1820</v>
      </c>
      <c r="M28" s="740">
        <v>2665</v>
      </c>
      <c r="N28" s="731">
        <v>1980</v>
      </c>
    </row>
    <row r="29" spans="1:14" ht="12.75" customHeight="1" x14ac:dyDescent="0.2">
      <c r="A29" s="775"/>
      <c r="B29" s="549"/>
      <c r="C29" s="574"/>
      <c r="D29" s="1427"/>
      <c r="E29" s="1378">
        <v>3870</v>
      </c>
      <c r="F29" s="1428">
        <v>2660</v>
      </c>
      <c r="G29" s="1429"/>
      <c r="H29" s="1379">
        <v>2130</v>
      </c>
      <c r="I29" s="1430"/>
      <c r="J29" s="1428">
        <v>2250</v>
      </c>
      <c r="K29" s="1429"/>
      <c r="L29" s="1379">
        <v>2280</v>
      </c>
      <c r="M29" s="1430"/>
      <c r="N29" s="1428">
        <v>2470</v>
      </c>
    </row>
    <row r="30" spans="1:14" ht="12.75" customHeight="1" x14ac:dyDescent="0.2">
      <c r="A30" s="775"/>
      <c r="B30" s="549"/>
      <c r="C30" s="1136">
        <v>0.8</v>
      </c>
      <c r="D30" s="582"/>
      <c r="E30" s="555">
        <f>E29*0.8</f>
        <v>3096</v>
      </c>
      <c r="F30" s="729">
        <f>F28</f>
        <v>2130</v>
      </c>
      <c r="G30" s="720"/>
      <c r="H30" s="750"/>
      <c r="I30" s="741"/>
      <c r="J30" s="729"/>
      <c r="K30" s="720"/>
      <c r="L30" s="750"/>
      <c r="M30" s="741"/>
      <c r="N30" s="729"/>
    </row>
    <row r="31" spans="1:14" ht="54.6" customHeight="1" thickBot="1" x14ac:dyDescent="0.25">
      <c r="A31" s="1231" t="s">
        <v>243</v>
      </c>
      <c r="B31" s="550" t="s">
        <v>241</v>
      </c>
      <c r="C31" s="716">
        <v>1</v>
      </c>
      <c r="D31" s="743"/>
      <c r="E31" s="568">
        <v>3096</v>
      </c>
      <c r="F31" s="731">
        <v>2130</v>
      </c>
      <c r="G31" s="721"/>
      <c r="H31" s="751">
        <v>1700</v>
      </c>
      <c r="I31" s="740"/>
      <c r="J31" s="731">
        <v>1800</v>
      </c>
      <c r="K31" s="721"/>
      <c r="L31" s="751">
        <v>1820</v>
      </c>
      <c r="M31" s="740"/>
      <c r="N31" s="731">
        <v>1980</v>
      </c>
    </row>
    <row r="32" spans="1:14" ht="14.45" customHeight="1" thickBot="1" x14ac:dyDescent="0.25">
      <c r="A32" s="581"/>
      <c r="B32" s="549"/>
      <c r="C32" s="574"/>
      <c r="D32" s="1370"/>
      <c r="E32" s="1371">
        <v>4140</v>
      </c>
      <c r="F32" s="1372">
        <v>2660</v>
      </c>
      <c r="G32" s="1425"/>
      <c r="H32" s="1426">
        <v>2130</v>
      </c>
      <c r="I32" s="1375"/>
      <c r="J32" s="1372">
        <v>2250</v>
      </c>
      <c r="K32" s="1425"/>
      <c r="L32" s="1426">
        <v>2280</v>
      </c>
      <c r="M32" s="1375"/>
      <c r="N32" s="1372">
        <v>2470</v>
      </c>
    </row>
    <row r="33" spans="1:14" ht="12.6" customHeight="1" x14ac:dyDescent="0.2">
      <c r="A33" s="581"/>
      <c r="B33" s="549"/>
      <c r="C33" s="1136">
        <v>0.8</v>
      </c>
      <c r="D33" s="582"/>
      <c r="E33" s="555">
        <f>E32*80%</f>
        <v>3312</v>
      </c>
      <c r="F33" s="729"/>
      <c r="G33" s="719"/>
      <c r="H33" s="749"/>
      <c r="I33" s="726"/>
      <c r="J33" s="727"/>
      <c r="K33" s="719"/>
      <c r="L33" s="750"/>
      <c r="M33" s="741"/>
      <c r="N33" s="729"/>
    </row>
    <row r="34" spans="1:14" ht="11.45" customHeight="1" thickBot="1" x14ac:dyDescent="0.25">
      <c r="A34" s="581"/>
      <c r="B34" s="549"/>
      <c r="C34" s="574"/>
      <c r="D34" s="582"/>
      <c r="E34" s="555">
        <v>3310</v>
      </c>
      <c r="F34" s="729"/>
      <c r="G34" s="720"/>
      <c r="H34" s="750"/>
      <c r="I34" s="741"/>
      <c r="J34" s="729"/>
      <c r="K34" s="720"/>
      <c r="L34" s="750"/>
      <c r="M34" s="741"/>
      <c r="N34" s="729"/>
    </row>
    <row r="35" spans="1:14" ht="47.25" customHeight="1" thickBot="1" x14ac:dyDescent="0.25">
      <c r="A35" s="1671" t="s">
        <v>242</v>
      </c>
      <c r="B35" s="557" t="s">
        <v>68</v>
      </c>
      <c r="C35" s="716">
        <v>1</v>
      </c>
      <c r="D35" s="730"/>
      <c r="E35" s="568">
        <v>3310</v>
      </c>
      <c r="F35" s="731">
        <v>2130</v>
      </c>
      <c r="G35" s="721"/>
      <c r="H35" s="751">
        <v>1700</v>
      </c>
      <c r="I35" s="740"/>
      <c r="J35" s="731">
        <v>1800</v>
      </c>
      <c r="K35" s="721"/>
      <c r="L35" s="751">
        <v>1820</v>
      </c>
      <c r="M35" s="740"/>
      <c r="N35" s="731">
        <v>1980</v>
      </c>
    </row>
    <row r="36" spans="1:14" ht="13.5" customHeight="1" x14ac:dyDescent="0.2">
      <c r="A36" s="581"/>
      <c r="B36" s="549"/>
      <c r="C36" s="718"/>
      <c r="D36" s="1377"/>
      <c r="E36" s="1378">
        <v>4480</v>
      </c>
      <c r="F36" s="1428">
        <v>2660</v>
      </c>
      <c r="G36" s="1429"/>
      <c r="H36" s="1379">
        <v>2130</v>
      </c>
      <c r="I36" s="1430"/>
      <c r="J36" s="1428">
        <v>2250</v>
      </c>
      <c r="K36" s="1429"/>
      <c r="L36" s="1379">
        <v>2280</v>
      </c>
      <c r="M36" s="1430"/>
      <c r="N36" s="1428">
        <v>2470</v>
      </c>
    </row>
    <row r="37" spans="1:14" ht="13.15" customHeight="1" x14ac:dyDescent="0.2">
      <c r="A37" s="581"/>
      <c r="B37" s="549"/>
      <c r="C37" s="1136">
        <v>0.8</v>
      </c>
      <c r="D37" s="728"/>
      <c r="E37" s="555">
        <f>E36*80%</f>
        <v>3584</v>
      </c>
      <c r="F37" s="729"/>
      <c r="G37" s="720"/>
      <c r="H37" s="750"/>
      <c r="I37" s="741"/>
      <c r="J37" s="729"/>
      <c r="K37" s="720"/>
      <c r="L37" s="750"/>
      <c r="M37" s="741"/>
      <c r="N37" s="729"/>
    </row>
    <row r="38" spans="1:14" ht="93" customHeight="1" thickBot="1" x14ac:dyDescent="0.25">
      <c r="A38" s="776" t="s">
        <v>165</v>
      </c>
      <c r="B38" s="557" t="s">
        <v>134</v>
      </c>
      <c r="C38" s="716">
        <v>1</v>
      </c>
      <c r="D38" s="730"/>
      <c r="E38" s="568">
        <v>3580</v>
      </c>
      <c r="F38" s="731">
        <v>2130</v>
      </c>
      <c r="G38" s="721"/>
      <c r="H38" s="751">
        <v>1700</v>
      </c>
      <c r="I38" s="740"/>
      <c r="J38" s="731">
        <v>1800</v>
      </c>
      <c r="K38" s="721"/>
      <c r="L38" s="751">
        <v>1820</v>
      </c>
      <c r="M38" s="740"/>
      <c r="N38" s="731">
        <v>1980</v>
      </c>
    </row>
    <row r="39" spans="1:14" ht="16.5" customHeight="1" thickBot="1" x14ac:dyDescent="0.25">
      <c r="A39" s="775"/>
      <c r="B39" s="549"/>
      <c r="C39" s="574"/>
      <c r="D39" s="582"/>
      <c r="E39" s="1375">
        <v>3520</v>
      </c>
      <c r="F39" s="745"/>
      <c r="G39" s="724"/>
      <c r="H39" s="676"/>
      <c r="I39" s="582"/>
      <c r="J39" s="745"/>
      <c r="K39" s="758"/>
      <c r="L39" s="763"/>
      <c r="M39" s="582"/>
      <c r="N39" s="575"/>
    </row>
    <row r="40" spans="1:14" ht="14.25" customHeight="1" x14ac:dyDescent="0.2">
      <c r="A40" s="775"/>
      <c r="B40" s="549"/>
      <c r="C40" s="1136">
        <v>0.8</v>
      </c>
      <c r="D40" s="582"/>
      <c r="E40" s="1146">
        <f>D28</f>
        <v>2820</v>
      </c>
      <c r="F40" s="621"/>
      <c r="G40" s="633"/>
      <c r="H40" s="606"/>
      <c r="I40" s="620"/>
      <c r="J40" s="621"/>
      <c r="K40" s="633"/>
      <c r="L40" s="606"/>
      <c r="M40" s="620"/>
      <c r="N40" s="621"/>
    </row>
    <row r="41" spans="1:14" ht="93" customHeight="1" thickBot="1" x14ac:dyDescent="0.25">
      <c r="A41" s="779" t="s">
        <v>204</v>
      </c>
      <c r="B41" s="780" t="s">
        <v>61</v>
      </c>
      <c r="C41" s="781">
        <v>1</v>
      </c>
      <c r="D41" s="746"/>
      <c r="E41" s="747">
        <v>2820</v>
      </c>
      <c r="F41" s="748"/>
      <c r="G41" s="782"/>
      <c r="H41" s="751"/>
      <c r="I41" s="740"/>
      <c r="J41" s="731"/>
      <c r="K41" s="721"/>
      <c r="L41" s="751"/>
      <c r="M41" s="740"/>
      <c r="N41" s="731"/>
    </row>
    <row r="42" spans="1:14" ht="24" customHeight="1" thickBot="1" x14ac:dyDescent="0.25">
      <c r="A42" s="1878" t="s">
        <v>54</v>
      </c>
      <c r="B42" s="1879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669"/>
      <c r="N42" s="778"/>
    </row>
    <row r="43" spans="1:14" ht="15" customHeight="1" thickBot="1" x14ac:dyDescent="0.25">
      <c r="A43" s="1147"/>
      <c r="B43" s="1670"/>
      <c r="C43" s="1149"/>
      <c r="D43" s="1150"/>
      <c r="E43" s="1670"/>
      <c r="F43" s="1149"/>
      <c r="G43" s="844">
        <v>0.81</v>
      </c>
      <c r="H43" s="845"/>
      <c r="I43" s="846">
        <v>0.88</v>
      </c>
      <c r="J43" s="847"/>
      <c r="K43" s="844">
        <v>0.89</v>
      </c>
      <c r="L43" s="845"/>
      <c r="M43" s="846">
        <v>0.95</v>
      </c>
      <c r="N43" s="847"/>
    </row>
    <row r="44" spans="1:14" ht="12" customHeight="1" thickBot="1" x14ac:dyDescent="0.25">
      <c r="A44" s="804"/>
      <c r="B44" s="805"/>
      <c r="C44" s="806"/>
      <c r="D44" s="1380">
        <v>4100</v>
      </c>
      <c r="E44" s="1381">
        <v>5700</v>
      </c>
      <c r="F44" s="1372">
        <v>2660</v>
      </c>
      <c r="G44" s="1425">
        <v>3300</v>
      </c>
      <c r="H44" s="1426">
        <v>2130</v>
      </c>
      <c r="I44" s="1375">
        <v>3600</v>
      </c>
      <c r="J44" s="1372">
        <v>2250</v>
      </c>
      <c r="K44" s="1425">
        <v>3650</v>
      </c>
      <c r="L44" s="1426">
        <v>2280</v>
      </c>
      <c r="M44" s="1375">
        <v>3800</v>
      </c>
      <c r="N44" s="1372">
        <v>2470</v>
      </c>
    </row>
    <row r="45" spans="1:14" ht="11.45" customHeight="1" x14ac:dyDescent="0.2">
      <c r="A45" s="809"/>
      <c r="B45" s="569"/>
      <c r="C45" s="1136">
        <v>0.8</v>
      </c>
      <c r="D45" s="792">
        <f>D44*80%</f>
        <v>3280</v>
      </c>
      <c r="E45" s="571">
        <f>D45*140%</f>
        <v>4592</v>
      </c>
      <c r="F45" s="737"/>
      <c r="G45" s="719">
        <f>D45*81%</f>
        <v>2656.8</v>
      </c>
      <c r="H45" s="749"/>
      <c r="I45" s="726">
        <f>D45*88%</f>
        <v>2886.4</v>
      </c>
      <c r="J45" s="727"/>
      <c r="K45" s="719">
        <f>D45*89%</f>
        <v>2919.2</v>
      </c>
      <c r="L45" s="754"/>
      <c r="M45" s="726">
        <f>D45*95%</f>
        <v>3116</v>
      </c>
      <c r="N45" s="737"/>
    </row>
    <row r="46" spans="1:14" ht="13.15" customHeight="1" x14ac:dyDescent="0.2">
      <c r="A46" s="809"/>
      <c r="B46" s="569"/>
      <c r="C46" s="785"/>
      <c r="D46" s="793">
        <v>3280</v>
      </c>
      <c r="E46" s="572">
        <v>4590</v>
      </c>
      <c r="F46" s="729"/>
      <c r="G46" s="720">
        <v>2660</v>
      </c>
      <c r="H46" s="750"/>
      <c r="I46" s="728">
        <v>2270</v>
      </c>
      <c r="J46" s="729"/>
      <c r="K46" s="720">
        <v>2300</v>
      </c>
      <c r="L46" s="750"/>
      <c r="M46" s="741">
        <v>2450</v>
      </c>
      <c r="N46" s="729"/>
    </row>
    <row r="47" spans="1:14" ht="55.15" customHeight="1" x14ac:dyDescent="0.2">
      <c r="A47" s="772" t="s">
        <v>51</v>
      </c>
      <c r="B47" s="557" t="s">
        <v>166</v>
      </c>
      <c r="C47" s="786">
        <v>2</v>
      </c>
      <c r="D47" s="772">
        <v>3280</v>
      </c>
      <c r="E47" s="556">
        <v>4590</v>
      </c>
      <c r="F47" s="731">
        <v>2130</v>
      </c>
      <c r="G47" s="721">
        <v>2660</v>
      </c>
      <c r="H47" s="751">
        <v>1700</v>
      </c>
      <c r="I47" s="740">
        <v>2270</v>
      </c>
      <c r="J47" s="731">
        <v>1800</v>
      </c>
      <c r="K47" s="721">
        <v>2300</v>
      </c>
      <c r="L47" s="751">
        <v>1820</v>
      </c>
      <c r="M47" s="740">
        <v>2450</v>
      </c>
      <c r="N47" s="731">
        <v>1980</v>
      </c>
    </row>
    <row r="48" spans="1:14" ht="12.6" customHeight="1" thickBot="1" x14ac:dyDescent="0.25">
      <c r="A48" s="581"/>
      <c r="B48" s="549"/>
      <c r="C48" s="787"/>
      <c r="D48" s="1100">
        <v>4270</v>
      </c>
      <c r="E48" s="1101">
        <v>6000</v>
      </c>
      <c r="F48" s="1047">
        <v>2660</v>
      </c>
      <c r="G48" s="1456">
        <v>3450</v>
      </c>
      <c r="H48" s="1046">
        <v>2130</v>
      </c>
      <c r="I48" s="1457">
        <v>3750</v>
      </c>
      <c r="J48" s="1047">
        <v>2250</v>
      </c>
      <c r="K48" s="1456">
        <v>3800</v>
      </c>
      <c r="L48" s="1046">
        <v>2280</v>
      </c>
      <c r="M48" s="1457">
        <v>4000</v>
      </c>
      <c r="N48" s="1047">
        <v>2470</v>
      </c>
    </row>
    <row r="49" spans="1:14" ht="12.6" customHeight="1" x14ac:dyDescent="0.2">
      <c r="A49" s="581"/>
      <c r="B49" s="549"/>
      <c r="C49" s="1136">
        <v>0.8</v>
      </c>
      <c r="D49" s="796">
        <f>D48*80%</f>
        <v>3416</v>
      </c>
      <c r="E49" s="554">
        <f>D49*140%</f>
        <v>4782.3999999999996</v>
      </c>
      <c r="F49" s="797"/>
      <c r="G49" s="719">
        <f>D49*81%</f>
        <v>2766.96</v>
      </c>
      <c r="H49" s="749"/>
      <c r="I49" s="726">
        <f>D49*88%</f>
        <v>3006.08</v>
      </c>
      <c r="J49" s="727"/>
      <c r="K49" s="719">
        <f>D49*89%</f>
        <v>3040.2400000000002</v>
      </c>
      <c r="L49" s="801"/>
      <c r="M49" s="726">
        <f>D49*95%</f>
        <v>3245.2</v>
      </c>
      <c r="N49" s="797"/>
    </row>
    <row r="50" spans="1:14" ht="15.75" customHeight="1" x14ac:dyDescent="0.2">
      <c r="A50" s="581"/>
      <c r="B50" s="549"/>
      <c r="C50" s="787"/>
      <c r="D50" s="728">
        <v>3420</v>
      </c>
      <c r="E50" s="555">
        <v>4780</v>
      </c>
      <c r="F50" s="729"/>
      <c r="G50" s="720">
        <v>2770</v>
      </c>
      <c r="H50" s="750"/>
      <c r="I50" s="726">
        <v>2370</v>
      </c>
      <c r="J50" s="729"/>
      <c r="K50" s="720">
        <v>2390</v>
      </c>
      <c r="L50" s="750"/>
      <c r="M50" s="741">
        <v>2560</v>
      </c>
      <c r="N50" s="729"/>
    </row>
    <row r="51" spans="1:14" ht="66.75" customHeight="1" thickBot="1" x14ac:dyDescent="0.25">
      <c r="A51" s="810" t="s">
        <v>136</v>
      </c>
      <c r="B51" s="811" t="s">
        <v>167</v>
      </c>
      <c r="C51" s="812">
        <v>2</v>
      </c>
      <c r="D51" s="1103">
        <v>3420</v>
      </c>
      <c r="E51" s="1104">
        <v>4780</v>
      </c>
      <c r="F51" s="1267">
        <v>2130</v>
      </c>
      <c r="G51" s="1452">
        <v>2770</v>
      </c>
      <c r="H51" s="1270">
        <v>1700</v>
      </c>
      <c r="I51" s="1453">
        <v>2370</v>
      </c>
      <c r="J51" s="1267">
        <v>1800</v>
      </c>
      <c r="K51" s="1452">
        <v>2390</v>
      </c>
      <c r="L51" s="1270">
        <v>1820</v>
      </c>
      <c r="M51" s="1453">
        <v>2560</v>
      </c>
      <c r="N51" s="1267">
        <v>1980</v>
      </c>
    </row>
    <row r="52" spans="1:14" ht="28.15" customHeight="1" thickBot="1" x14ac:dyDescent="0.25">
      <c r="A52" s="1819" t="s">
        <v>95</v>
      </c>
      <c r="B52" s="1820"/>
      <c r="C52" s="1820"/>
      <c r="D52" s="1820"/>
      <c r="E52" s="1820"/>
      <c r="F52" s="1820"/>
      <c r="G52" s="1820"/>
      <c r="H52" s="1820"/>
      <c r="I52" s="1820"/>
      <c r="J52" s="1820"/>
      <c r="K52" s="1820"/>
      <c r="L52" s="1820"/>
      <c r="M52" s="1820"/>
      <c r="N52" s="1821"/>
    </row>
    <row r="53" spans="1:14" ht="22.9" hidden="1" customHeight="1" thickBot="1" x14ac:dyDescent="0.25">
      <c r="A53" s="813"/>
      <c r="B53" s="813"/>
      <c r="C53" s="813"/>
      <c r="D53" s="814">
        <v>3200</v>
      </c>
      <c r="E53" s="814"/>
      <c r="F53" s="814"/>
      <c r="G53" s="814"/>
      <c r="H53" s="814"/>
      <c r="I53" s="814"/>
      <c r="J53" s="814"/>
      <c r="K53" s="814">
        <v>3520</v>
      </c>
      <c r="L53" s="815"/>
      <c r="M53" s="815"/>
      <c r="N53" s="815"/>
    </row>
    <row r="54" spans="1:14" ht="12.6" customHeight="1" x14ac:dyDescent="0.2">
      <c r="A54" s="816"/>
      <c r="B54" s="817"/>
      <c r="C54" s="832">
        <v>1</v>
      </c>
      <c r="D54" s="1421">
        <v>5250</v>
      </c>
      <c r="E54" s="1422">
        <v>7350</v>
      </c>
      <c r="F54" s="1431">
        <v>2900</v>
      </c>
      <c r="G54" s="1432">
        <v>4250</v>
      </c>
      <c r="H54" s="1433">
        <v>2300</v>
      </c>
      <c r="I54" s="1421">
        <v>4600</v>
      </c>
      <c r="J54" s="1431">
        <v>2450</v>
      </c>
      <c r="K54" s="1432">
        <v>4650</v>
      </c>
      <c r="L54" s="1433">
        <v>2500</v>
      </c>
      <c r="M54" s="1421">
        <v>4950</v>
      </c>
      <c r="N54" s="1431">
        <v>2600</v>
      </c>
    </row>
    <row r="55" spans="1:14" ht="12.6" customHeight="1" x14ac:dyDescent="0.2">
      <c r="A55" s="326"/>
      <c r="B55" s="549"/>
      <c r="C55" s="1136">
        <v>0.8</v>
      </c>
      <c r="D55" s="796">
        <f>D54*80%</f>
        <v>4200</v>
      </c>
      <c r="E55" s="554">
        <f>D55*140%</f>
        <v>5880</v>
      </c>
      <c r="F55" s="796">
        <f>F54*80%</f>
        <v>2320</v>
      </c>
      <c r="G55" s="852">
        <f t="shared" ref="G55:N55" si="0">G54*0.8</f>
        <v>3400</v>
      </c>
      <c r="H55" s="852">
        <f t="shared" si="0"/>
        <v>1840</v>
      </c>
      <c r="I55" s="852">
        <f t="shared" si="0"/>
        <v>3680</v>
      </c>
      <c r="J55" s="852">
        <f t="shared" si="0"/>
        <v>1960</v>
      </c>
      <c r="K55" s="852">
        <f t="shared" si="0"/>
        <v>3720</v>
      </c>
      <c r="L55" s="852">
        <f t="shared" si="0"/>
        <v>2000</v>
      </c>
      <c r="M55" s="852">
        <f t="shared" si="0"/>
        <v>3960</v>
      </c>
      <c r="N55" s="852">
        <f t="shared" si="0"/>
        <v>2080</v>
      </c>
    </row>
    <row r="56" spans="1:14" ht="12" customHeight="1" x14ac:dyDescent="0.2">
      <c r="A56" s="326"/>
      <c r="B56" s="549"/>
      <c r="C56" s="834">
        <v>2</v>
      </c>
      <c r="D56" s="728">
        <v>4200</v>
      </c>
      <c r="E56" s="555">
        <v>5880</v>
      </c>
      <c r="F56" s="820">
        <v>2320</v>
      </c>
      <c r="G56" s="848">
        <v>3400</v>
      </c>
      <c r="H56" s="849">
        <v>1840</v>
      </c>
      <c r="I56" s="850">
        <v>3680</v>
      </c>
      <c r="J56" s="851">
        <v>1960</v>
      </c>
      <c r="K56" s="848">
        <v>3720</v>
      </c>
      <c r="L56" s="849">
        <v>2000</v>
      </c>
      <c r="M56" s="850">
        <v>3960</v>
      </c>
      <c r="N56" s="851">
        <v>2080</v>
      </c>
    </row>
    <row r="57" spans="1:14" ht="63" customHeight="1" thickBot="1" x14ac:dyDescent="0.25">
      <c r="A57" s="772" t="s">
        <v>15</v>
      </c>
      <c r="B57" s="557" t="s">
        <v>168</v>
      </c>
      <c r="C57" s="835">
        <v>2</v>
      </c>
      <c r="D57" s="730">
        <v>4200</v>
      </c>
      <c r="E57" s="558">
        <v>5880</v>
      </c>
      <c r="F57" s="840">
        <v>2320</v>
      </c>
      <c r="G57" s="838">
        <v>3400</v>
      </c>
      <c r="H57" s="828">
        <v>1840</v>
      </c>
      <c r="I57" s="730">
        <v>3680</v>
      </c>
      <c r="J57" s="821">
        <v>1960</v>
      </c>
      <c r="K57" s="830">
        <v>3720</v>
      </c>
      <c r="L57" s="825">
        <v>2000</v>
      </c>
      <c r="M57" s="730">
        <v>3960</v>
      </c>
      <c r="N57" s="821">
        <v>2080</v>
      </c>
    </row>
    <row r="58" spans="1:14" ht="12" customHeight="1" thickBot="1" x14ac:dyDescent="0.25">
      <c r="A58" s="581"/>
      <c r="B58" s="549"/>
      <c r="C58" s="836"/>
      <c r="D58" s="1370">
        <v>5650</v>
      </c>
      <c r="E58" s="1371">
        <v>7900</v>
      </c>
      <c r="F58" s="1382">
        <v>3100</v>
      </c>
      <c r="G58" s="1434">
        <v>4550</v>
      </c>
      <c r="H58" s="1435">
        <v>2450</v>
      </c>
      <c r="I58" s="1370">
        <v>4950</v>
      </c>
      <c r="J58" s="1382">
        <v>2650</v>
      </c>
      <c r="K58" s="1434">
        <v>5000</v>
      </c>
      <c r="L58" s="1435">
        <v>2700</v>
      </c>
      <c r="M58" s="1370">
        <v>5300</v>
      </c>
      <c r="N58" s="1382">
        <v>2800</v>
      </c>
    </row>
    <row r="59" spans="1:14" ht="13.15" customHeight="1" x14ac:dyDescent="0.2">
      <c r="A59" s="581"/>
      <c r="B59" s="549"/>
      <c r="C59" s="1136">
        <v>0.8</v>
      </c>
      <c r="D59" s="796">
        <f>D58*80%</f>
        <v>4520</v>
      </c>
      <c r="E59" s="554">
        <f>D59*140%</f>
        <v>6328</v>
      </c>
      <c r="F59" s="796">
        <f>F58*80%</f>
        <v>2480</v>
      </c>
      <c r="G59" s="852">
        <f t="shared" ref="G59:N59" si="1">G58*0.8</f>
        <v>3640</v>
      </c>
      <c r="H59" s="852">
        <f t="shared" si="1"/>
        <v>1960</v>
      </c>
      <c r="I59" s="852">
        <f t="shared" si="1"/>
        <v>3960</v>
      </c>
      <c r="J59" s="852">
        <f t="shared" si="1"/>
        <v>2120</v>
      </c>
      <c r="K59" s="852">
        <f t="shared" si="1"/>
        <v>4000</v>
      </c>
      <c r="L59" s="852">
        <f t="shared" si="1"/>
        <v>2160</v>
      </c>
      <c r="M59" s="852">
        <f t="shared" si="1"/>
        <v>4240</v>
      </c>
      <c r="N59" s="852">
        <f t="shared" si="1"/>
        <v>2240</v>
      </c>
    </row>
    <row r="60" spans="1:14" ht="12" customHeight="1" x14ac:dyDescent="0.2">
      <c r="A60" s="581"/>
      <c r="B60" s="549"/>
      <c r="C60" s="836"/>
      <c r="D60" s="728">
        <v>4520</v>
      </c>
      <c r="E60" s="555">
        <v>6320</v>
      </c>
      <c r="F60" s="820">
        <v>2480</v>
      </c>
      <c r="G60" s="757">
        <v>3640</v>
      </c>
      <c r="H60" s="824">
        <v>1960</v>
      </c>
      <c r="I60" s="728">
        <v>3960</v>
      </c>
      <c r="J60" s="820">
        <v>2120</v>
      </c>
      <c r="K60" s="757">
        <v>4000</v>
      </c>
      <c r="L60" s="824">
        <v>2160</v>
      </c>
      <c r="M60" s="728">
        <v>4240</v>
      </c>
      <c r="N60" s="820">
        <v>2240</v>
      </c>
    </row>
    <row r="61" spans="1:14" ht="63.75" customHeight="1" x14ac:dyDescent="0.2">
      <c r="A61" s="730" t="s">
        <v>14</v>
      </c>
      <c r="B61" s="557" t="s">
        <v>169</v>
      </c>
      <c r="C61" s="835">
        <v>2</v>
      </c>
      <c r="D61" s="1138">
        <v>4520</v>
      </c>
      <c r="E61" s="1139">
        <v>6320</v>
      </c>
      <c r="F61" s="1140">
        <v>2480</v>
      </c>
      <c r="G61" s="1141">
        <v>3640</v>
      </c>
      <c r="H61" s="1142">
        <v>1960</v>
      </c>
      <c r="I61" s="1138">
        <v>3960</v>
      </c>
      <c r="J61" s="1140">
        <v>2120</v>
      </c>
      <c r="K61" s="1141">
        <v>4000</v>
      </c>
      <c r="L61" s="1142">
        <v>2160</v>
      </c>
      <c r="M61" s="1138">
        <v>4240</v>
      </c>
      <c r="N61" s="1140">
        <v>2240</v>
      </c>
    </row>
    <row r="62" spans="1:14" ht="13.9" customHeight="1" x14ac:dyDescent="0.2">
      <c r="A62" s="326"/>
      <c r="B62" s="549"/>
      <c r="C62" s="836"/>
      <c r="D62" s="1377">
        <v>6000</v>
      </c>
      <c r="E62" s="1378">
        <v>8400</v>
      </c>
      <c r="F62" s="1436">
        <v>3300</v>
      </c>
      <c r="G62" s="1437">
        <v>4850</v>
      </c>
      <c r="H62" s="1383">
        <v>2650</v>
      </c>
      <c r="I62" s="1377">
        <v>5300</v>
      </c>
      <c r="J62" s="1436">
        <v>2800</v>
      </c>
      <c r="K62" s="1437">
        <v>5350</v>
      </c>
      <c r="L62" s="1383">
        <v>2850</v>
      </c>
      <c r="M62" s="1377">
        <v>5700</v>
      </c>
      <c r="N62" s="1436">
        <v>2950</v>
      </c>
    </row>
    <row r="63" spans="1:14" ht="15.6" customHeight="1" x14ac:dyDescent="0.2">
      <c r="A63" s="326"/>
      <c r="B63" s="549"/>
      <c r="C63" s="1136">
        <v>0.8</v>
      </c>
      <c r="D63" s="796">
        <f>D62*80%</f>
        <v>4800</v>
      </c>
      <c r="E63" s="554">
        <f>D63*140%</f>
        <v>6720</v>
      </c>
      <c r="F63" s="796">
        <f>F62*80%</f>
        <v>2640</v>
      </c>
      <c r="G63" s="852">
        <f t="shared" ref="G63:N63" si="2">G62*0.8</f>
        <v>3880</v>
      </c>
      <c r="H63" s="852">
        <f t="shared" si="2"/>
        <v>2120</v>
      </c>
      <c r="I63" s="852">
        <f t="shared" si="2"/>
        <v>4240</v>
      </c>
      <c r="J63" s="852">
        <f t="shared" si="2"/>
        <v>2240</v>
      </c>
      <c r="K63" s="852">
        <f t="shared" si="2"/>
        <v>4280</v>
      </c>
      <c r="L63" s="852">
        <f t="shared" si="2"/>
        <v>2280</v>
      </c>
      <c r="M63" s="852">
        <f t="shared" si="2"/>
        <v>4560</v>
      </c>
      <c r="N63" s="852">
        <f t="shared" si="2"/>
        <v>2360</v>
      </c>
    </row>
    <row r="64" spans="1:14" ht="18.600000000000001" customHeight="1" x14ac:dyDescent="0.2">
      <c r="A64" s="582"/>
      <c r="B64" s="549"/>
      <c r="C64" s="836"/>
      <c r="D64" s="728">
        <v>4800</v>
      </c>
      <c r="E64" s="555">
        <v>6720</v>
      </c>
      <c r="F64" s="820">
        <v>2640</v>
      </c>
      <c r="G64" s="757">
        <v>3880</v>
      </c>
      <c r="H64" s="824">
        <v>2120</v>
      </c>
      <c r="I64" s="728">
        <v>4240</v>
      </c>
      <c r="J64" s="820">
        <v>2240</v>
      </c>
      <c r="K64" s="757">
        <v>4280</v>
      </c>
      <c r="L64" s="824">
        <v>2280</v>
      </c>
      <c r="M64" s="728">
        <v>4560</v>
      </c>
      <c r="N64" s="820">
        <v>2360</v>
      </c>
    </row>
    <row r="65" spans="1:14" ht="71.25" customHeight="1" x14ac:dyDescent="0.2">
      <c r="A65" s="772" t="s">
        <v>145</v>
      </c>
      <c r="B65" s="557" t="s">
        <v>170</v>
      </c>
      <c r="C65" s="835">
        <v>2</v>
      </c>
      <c r="D65" s="730">
        <v>4800</v>
      </c>
      <c r="E65" s="558">
        <v>6720</v>
      </c>
      <c r="F65" s="840">
        <v>2640</v>
      </c>
      <c r="G65" s="838">
        <v>3880</v>
      </c>
      <c r="H65" s="828">
        <v>2120</v>
      </c>
      <c r="I65" s="730">
        <v>4240</v>
      </c>
      <c r="J65" s="821">
        <v>2240</v>
      </c>
      <c r="K65" s="830">
        <v>4280</v>
      </c>
      <c r="L65" s="825">
        <v>2280</v>
      </c>
      <c r="M65" s="730">
        <v>4560</v>
      </c>
      <c r="N65" s="821">
        <v>2360</v>
      </c>
    </row>
    <row r="66" spans="1:14" ht="14.45" customHeight="1" thickBot="1" x14ac:dyDescent="0.25">
      <c r="A66" s="326"/>
      <c r="B66" s="549"/>
      <c r="C66" s="836"/>
      <c r="D66" s="1460">
        <v>8270</v>
      </c>
      <c r="E66" s="1461">
        <v>11580</v>
      </c>
      <c r="F66" s="1462">
        <v>4550</v>
      </c>
      <c r="G66" s="1463">
        <v>6700</v>
      </c>
      <c r="H66" s="1464">
        <v>3640</v>
      </c>
      <c r="I66" s="1460">
        <v>7280</v>
      </c>
      <c r="J66" s="1462">
        <v>3870</v>
      </c>
      <c r="K66" s="1463">
        <v>7360</v>
      </c>
      <c r="L66" s="1464">
        <v>3910</v>
      </c>
      <c r="M66" s="1460">
        <v>7860</v>
      </c>
      <c r="N66" s="1462">
        <v>4100</v>
      </c>
    </row>
    <row r="67" spans="1:14" ht="12" customHeight="1" x14ac:dyDescent="0.2">
      <c r="A67" s="326"/>
      <c r="B67" s="549"/>
      <c r="C67" s="1136">
        <v>0.8</v>
      </c>
      <c r="D67" s="796">
        <f>D66*80%</f>
        <v>6616</v>
      </c>
      <c r="E67" s="554">
        <f>D67*140%</f>
        <v>9262.4</v>
      </c>
      <c r="F67" s="796">
        <f>F66*80%</f>
        <v>3640</v>
      </c>
      <c r="G67" s="852">
        <f>G66*0.8</f>
        <v>5360</v>
      </c>
      <c r="H67" s="852">
        <f>H66*0.8</f>
        <v>2912</v>
      </c>
      <c r="I67" s="852">
        <f>I66*0.68</f>
        <v>4950.4000000000005</v>
      </c>
      <c r="J67" s="852">
        <f>J66*0.8</f>
        <v>3096</v>
      </c>
      <c r="K67" s="852">
        <f>K66*0.8</f>
        <v>5888</v>
      </c>
      <c r="L67" s="852">
        <f>L66*0.8</f>
        <v>3128</v>
      </c>
      <c r="M67" s="852">
        <f>M66*0.8</f>
        <v>6288</v>
      </c>
      <c r="N67" s="852">
        <f>N66*0.8</f>
        <v>3280</v>
      </c>
    </row>
    <row r="68" spans="1:14" ht="15" customHeight="1" x14ac:dyDescent="0.2">
      <c r="A68" s="582"/>
      <c r="B68" s="549"/>
      <c r="C68" s="836"/>
      <c r="D68" s="728">
        <v>6610</v>
      </c>
      <c r="E68" s="555">
        <v>9260</v>
      </c>
      <c r="F68" s="820">
        <v>3640</v>
      </c>
      <c r="G68" s="757">
        <v>5360</v>
      </c>
      <c r="H68" s="824">
        <v>2910</v>
      </c>
      <c r="I68" s="728">
        <v>4950</v>
      </c>
      <c r="J68" s="820">
        <v>3090</v>
      </c>
      <c r="K68" s="757">
        <v>5890</v>
      </c>
      <c r="L68" s="824">
        <v>3130</v>
      </c>
      <c r="M68" s="728">
        <v>6290</v>
      </c>
      <c r="N68" s="820">
        <v>3280</v>
      </c>
    </row>
    <row r="69" spans="1:14" ht="55.15" customHeight="1" thickBot="1" x14ac:dyDescent="0.25">
      <c r="A69" s="810" t="s">
        <v>146</v>
      </c>
      <c r="B69" s="811" t="s">
        <v>171</v>
      </c>
      <c r="C69" s="837">
        <v>2</v>
      </c>
      <c r="D69" s="1103">
        <v>6610</v>
      </c>
      <c r="E69" s="1104">
        <v>9260</v>
      </c>
      <c r="F69" s="841">
        <v>3640</v>
      </c>
      <c r="G69" s="839">
        <v>5360</v>
      </c>
      <c r="H69" s="829">
        <v>2910</v>
      </c>
      <c r="I69" s="798">
        <v>4950</v>
      </c>
      <c r="J69" s="823">
        <v>3090</v>
      </c>
      <c r="K69" s="831">
        <v>5890</v>
      </c>
      <c r="L69" s="826">
        <v>3130</v>
      </c>
      <c r="M69" s="798">
        <v>6290</v>
      </c>
      <c r="N69" s="823">
        <v>3280</v>
      </c>
    </row>
    <row r="70" spans="1:14" ht="34.9" customHeight="1" x14ac:dyDescent="0.25">
      <c r="A70" s="1869" t="s">
        <v>93</v>
      </c>
      <c r="B70" s="1870"/>
      <c r="C70" s="1870"/>
      <c r="D70" s="1870"/>
      <c r="E70" s="1870"/>
      <c r="F70" s="1870"/>
      <c r="G70" s="1870"/>
      <c r="H70" s="1870"/>
      <c r="I70" s="1870"/>
      <c r="J70" s="1870"/>
      <c r="K70" s="1870"/>
      <c r="L70" s="1870"/>
      <c r="M70" s="1666"/>
      <c r="N70" s="1666"/>
    </row>
    <row r="71" spans="1:14" ht="19.899999999999999" customHeight="1" x14ac:dyDescent="0.25">
      <c r="A71" s="16" t="s">
        <v>12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9.899999999999999" customHeight="1" x14ac:dyDescent="0.25">
      <c r="A72" s="1807" t="s">
        <v>81</v>
      </c>
      <c r="B72" s="1807"/>
      <c r="C72" s="1807"/>
      <c r="D72" s="1807"/>
      <c r="E72" s="1807"/>
      <c r="F72" s="1807"/>
      <c r="G72" s="1807"/>
      <c r="H72" s="1807"/>
      <c r="I72" s="1807"/>
      <c r="J72" s="1807"/>
      <c r="K72" s="1807"/>
      <c r="L72" s="1807"/>
      <c r="M72" s="1668"/>
      <c r="N72" s="1668"/>
    </row>
    <row r="73" spans="1:14" ht="17.45" customHeight="1" x14ac:dyDescent="0.25">
      <c r="A73" s="1668" t="s">
        <v>36</v>
      </c>
      <c r="B73" s="1668"/>
      <c r="C73" s="1668"/>
      <c r="D73" s="1668"/>
      <c r="E73" s="1668"/>
      <c r="F73" s="1668"/>
      <c r="G73" s="1668"/>
      <c r="H73" s="1668"/>
      <c r="I73" s="1668"/>
      <c r="J73" s="1668"/>
      <c r="K73" s="1668"/>
      <c r="L73" s="1668"/>
      <c r="M73" s="1668"/>
      <c r="N73" s="1668"/>
    </row>
    <row r="74" spans="1:14" ht="20.45" customHeight="1" x14ac:dyDescent="0.25">
      <c r="A74" s="16" t="s">
        <v>10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9.149999999999999" customHeight="1" x14ac:dyDescent="0.25">
      <c r="A75" s="16" t="s">
        <v>11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8.600000000000001" customHeight="1" x14ac:dyDescent="0.25">
      <c r="A76" s="16" t="s">
        <v>49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21" customHeight="1" x14ac:dyDescent="0.25">
      <c r="A77" s="1808" t="s">
        <v>83</v>
      </c>
      <c r="B77" s="1807"/>
      <c r="C77" s="1807"/>
      <c r="D77" s="1807"/>
      <c r="E77" s="1807"/>
      <c r="F77" s="1807"/>
      <c r="G77" s="1807"/>
      <c r="H77" s="1807"/>
      <c r="I77" s="1807"/>
      <c r="J77" s="1807"/>
      <c r="K77" s="1807"/>
      <c r="L77" s="1807"/>
      <c r="M77" s="1668"/>
      <c r="N77" s="1668"/>
    </row>
    <row r="78" spans="1:14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15"/>
      <c r="L78" s="15"/>
      <c r="M78" s="5"/>
      <c r="N78" s="5"/>
    </row>
    <row r="79" spans="1:14" ht="15.75" x14ac:dyDescent="0.25">
      <c r="A79" s="8"/>
      <c r="B79" s="8" t="s">
        <v>42</v>
      </c>
      <c r="C79" s="8"/>
      <c r="D79" s="7"/>
      <c r="E79" s="7"/>
      <c r="F79" s="7"/>
      <c r="G79" s="7"/>
      <c r="H79" s="7"/>
      <c r="I79" s="7"/>
      <c r="J79" s="7"/>
      <c r="K79" s="5"/>
      <c r="L79" s="5"/>
      <c r="M79" s="5"/>
      <c r="N79" s="5"/>
    </row>
    <row r="80" spans="1:14" ht="15.75" x14ac:dyDescent="0.25">
      <c r="A80" s="8"/>
      <c r="B80" s="8" t="s">
        <v>43</v>
      </c>
      <c r="C80" s="8"/>
      <c r="D80" s="7"/>
      <c r="E80" s="7"/>
      <c r="F80" s="7"/>
      <c r="G80" s="7"/>
      <c r="H80" s="7"/>
      <c r="I80" s="7"/>
      <c r="J80" s="7"/>
      <c r="K80" s="5"/>
      <c r="L80" s="5"/>
      <c r="M80" s="5"/>
      <c r="N80" s="5"/>
    </row>
    <row r="81" spans="1:14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4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4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4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4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4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4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4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4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4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4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4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4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</sheetData>
  <mergeCells count="20">
    <mergeCell ref="J1:R1"/>
    <mergeCell ref="K14:L14"/>
    <mergeCell ref="M14:N14"/>
    <mergeCell ref="A16:N16"/>
    <mergeCell ref="A17:N17"/>
    <mergeCell ref="A9:N9"/>
    <mergeCell ref="A10:N10"/>
    <mergeCell ref="A11:N11"/>
    <mergeCell ref="A13:N13"/>
    <mergeCell ref="A14:A15"/>
    <mergeCell ref="B14:B15"/>
    <mergeCell ref="C14:C15"/>
    <mergeCell ref="D14:F14"/>
    <mergeCell ref="G14:H14"/>
    <mergeCell ref="I14:J14"/>
    <mergeCell ref="A70:L70"/>
    <mergeCell ref="A72:L72"/>
    <mergeCell ref="A77:L77"/>
    <mergeCell ref="A42:L42"/>
    <mergeCell ref="A52:N52"/>
  </mergeCells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30"/>
  <sheetViews>
    <sheetView zoomScaleNormal="100" workbookViewId="0">
      <selection activeCell="R53" sqref="R53"/>
    </sheetView>
  </sheetViews>
  <sheetFormatPr defaultRowHeight="12.75" x14ac:dyDescent="0.2"/>
  <cols>
    <col min="1" max="1" width="12.5703125" customWidth="1"/>
    <col min="2" max="2" width="23.7109375" customWidth="1"/>
    <col min="3" max="3" width="8.7109375" customWidth="1"/>
    <col min="4" max="4" width="6.85546875" customWidth="1"/>
    <col min="5" max="5" width="7.28515625" customWidth="1"/>
    <col min="6" max="7" width="7.7109375" customWidth="1"/>
    <col min="8" max="8" width="9.42578125" customWidth="1"/>
    <col min="9" max="9" width="8.7109375" customWidth="1"/>
    <col min="10" max="10" width="11.85546875" customWidth="1"/>
    <col min="11" max="11" width="10.7109375" customWidth="1"/>
    <col min="12" max="12" width="14.140625" customWidth="1"/>
    <col min="13" max="13" width="7.7109375" customWidth="1"/>
    <col min="14" max="14" width="9.85546875" customWidth="1"/>
    <col min="15" max="15" width="13.85546875" customWidth="1"/>
    <col min="22" max="22" width="11.85546875" customWidth="1"/>
    <col min="23" max="23" width="13.28515625" customWidth="1"/>
    <col min="24" max="24" width="9.28515625" customWidth="1"/>
    <col min="29" max="29" width="11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1672"/>
      <c r="M1" s="1672"/>
      <c r="N1" s="1673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1672"/>
      <c r="M2" s="1672"/>
      <c r="N2" s="1674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1672"/>
      <c r="M3" s="1672"/>
      <c r="N3" s="1674" t="s">
        <v>238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1672"/>
      <c r="M4" s="1672"/>
      <c r="N4" s="1674" t="s">
        <v>239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1672"/>
      <c r="M5" s="1672"/>
      <c r="N5" s="1674" t="s">
        <v>6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1672"/>
      <c r="M6" s="1672"/>
      <c r="N6" s="1674" t="s">
        <v>251</v>
      </c>
    </row>
    <row r="7" spans="1:14" ht="13.9" customHeight="1" x14ac:dyDescent="0.25">
      <c r="A7" s="14"/>
      <c r="B7" s="8"/>
      <c r="C7" s="8"/>
      <c r="D7" s="8"/>
      <c r="E7" s="8"/>
      <c r="F7" s="8"/>
      <c r="G7" s="8"/>
      <c r="H7" s="8"/>
      <c r="I7" s="8" t="s">
        <v>33</v>
      </c>
      <c r="J7" s="8"/>
      <c r="K7" s="5"/>
      <c r="L7" s="5"/>
      <c r="M7" s="5"/>
      <c r="N7" s="5"/>
    </row>
    <row r="8" spans="1:14" ht="18.75" x14ac:dyDescent="0.3">
      <c r="A8" s="1779" t="s">
        <v>3</v>
      </c>
      <c r="B8" s="1779"/>
      <c r="C8" s="1779"/>
      <c r="D8" s="1779"/>
      <c r="E8" s="1779"/>
      <c r="F8" s="1779"/>
      <c r="G8" s="1779"/>
      <c r="H8" s="1779"/>
      <c r="I8" s="1779"/>
      <c r="J8" s="1779"/>
      <c r="K8" s="1779"/>
      <c r="L8" s="1779"/>
      <c r="M8" s="1779"/>
      <c r="N8" s="1779"/>
    </row>
    <row r="9" spans="1:14" ht="18.75" x14ac:dyDescent="0.3">
      <c r="A9" s="1779" t="s">
        <v>8</v>
      </c>
      <c r="B9" s="1779"/>
      <c r="C9" s="1779"/>
      <c r="D9" s="1779"/>
      <c r="E9" s="1779"/>
      <c r="F9" s="1779"/>
      <c r="G9" s="1779"/>
      <c r="H9" s="1779"/>
      <c r="I9" s="1779"/>
      <c r="J9" s="1779"/>
      <c r="K9" s="1779"/>
      <c r="L9" s="1779"/>
      <c r="M9" s="1779"/>
      <c r="N9" s="1779"/>
    </row>
    <row r="10" spans="1:14" ht="18.75" x14ac:dyDescent="0.3">
      <c r="A10" s="1780" t="s">
        <v>303</v>
      </c>
      <c r="B10" s="1780"/>
      <c r="C10" s="1780"/>
      <c r="D10" s="1780"/>
      <c r="E10" s="1780"/>
      <c r="F10" s="1780"/>
      <c r="G10" s="1780"/>
      <c r="H10" s="1780"/>
      <c r="I10" s="1780"/>
      <c r="J10" s="1780"/>
      <c r="K10" s="1780"/>
      <c r="L10" s="1780"/>
      <c r="M10" s="1780"/>
      <c r="N10" s="1780"/>
    </row>
    <row r="11" spans="1:14" ht="16.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 thickBot="1" x14ac:dyDescent="0.25">
      <c r="A12" s="1585" t="s">
        <v>20</v>
      </c>
      <c r="B12" s="1587" t="s">
        <v>21</v>
      </c>
      <c r="C12" s="521" t="s">
        <v>22</v>
      </c>
      <c r="D12" s="1877" t="s">
        <v>52</v>
      </c>
      <c r="E12" s="1788"/>
      <c r="F12" s="1876"/>
      <c r="G12" s="1793" t="s">
        <v>84</v>
      </c>
      <c r="H12" s="1842"/>
      <c r="I12" s="1793" t="s">
        <v>162</v>
      </c>
      <c r="J12" s="1842"/>
      <c r="K12" s="1793" t="s">
        <v>163</v>
      </c>
      <c r="L12" s="1792"/>
      <c r="M12" s="1793" t="s">
        <v>180</v>
      </c>
      <c r="N12" s="1792"/>
    </row>
    <row r="13" spans="1:14" ht="101.25" customHeight="1" thickBot="1" x14ac:dyDescent="0.25">
      <c r="A13" s="1586"/>
      <c r="B13" s="1588"/>
      <c r="C13" s="1589"/>
      <c r="D13" s="22" t="s">
        <v>27</v>
      </c>
      <c r="E13" s="23" t="s">
        <v>26</v>
      </c>
      <c r="F13" s="24" t="s">
        <v>181</v>
      </c>
      <c r="G13" s="22" t="s">
        <v>23</v>
      </c>
      <c r="H13" s="24" t="s">
        <v>164</v>
      </c>
      <c r="I13" s="22" t="s">
        <v>23</v>
      </c>
      <c r="J13" s="24" t="s">
        <v>164</v>
      </c>
      <c r="K13" s="22" t="s">
        <v>23</v>
      </c>
      <c r="L13" s="24" t="s">
        <v>164</v>
      </c>
      <c r="M13" s="22" t="s">
        <v>23</v>
      </c>
      <c r="N13" s="24" t="s">
        <v>164</v>
      </c>
    </row>
    <row r="14" spans="1:14" ht="108.75" customHeight="1" thickBot="1" x14ac:dyDescent="0.25">
      <c r="A14" s="1794" t="s">
        <v>295</v>
      </c>
      <c r="B14" s="1795"/>
      <c r="C14" s="1795"/>
      <c r="D14" s="1795"/>
      <c r="E14" s="1795"/>
      <c r="F14" s="1795"/>
      <c r="G14" s="1795"/>
      <c r="H14" s="1795"/>
      <c r="I14" s="1795"/>
      <c r="J14" s="1795"/>
      <c r="K14" s="1795"/>
      <c r="L14" s="1795"/>
      <c r="M14" s="1795"/>
      <c r="N14" s="1885"/>
    </row>
    <row r="15" spans="1:14" ht="27.75" customHeight="1" thickBot="1" x14ac:dyDescent="0.25">
      <c r="A15" s="1797" t="s">
        <v>16</v>
      </c>
      <c r="B15" s="1798"/>
      <c r="C15" s="1798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</row>
    <row r="16" spans="1:14" ht="14.25" customHeight="1" thickBot="1" x14ac:dyDescent="0.3">
      <c r="A16" s="1886" t="s">
        <v>30</v>
      </c>
      <c r="B16" s="1887"/>
      <c r="C16" s="1887"/>
      <c r="D16" s="1887"/>
      <c r="E16" s="1887"/>
      <c r="F16" s="1887"/>
      <c r="G16" s="1887"/>
      <c r="H16" s="1887"/>
      <c r="I16" s="1887"/>
      <c r="J16" s="1887"/>
      <c r="K16" s="1887"/>
      <c r="L16" s="1887"/>
      <c r="M16" s="1887"/>
      <c r="N16" s="1888"/>
    </row>
    <row r="17" spans="1:15" ht="27" customHeight="1" x14ac:dyDescent="0.25">
      <c r="A17" s="1600"/>
      <c r="B17" s="1601"/>
      <c r="C17" s="1601"/>
      <c r="D17" s="1600"/>
      <c r="E17" s="1601"/>
      <c r="F17" s="1602"/>
      <c r="G17" s="1601"/>
      <c r="H17" s="1601"/>
      <c r="I17" s="1600"/>
      <c r="J17" s="1602"/>
      <c r="K17" s="1601"/>
      <c r="L17" s="1601"/>
      <c r="M17" s="607"/>
      <c r="N17" s="608"/>
    </row>
    <row r="18" spans="1:15" ht="12.6" customHeight="1" x14ac:dyDescent="0.25">
      <c r="A18" s="1609"/>
      <c r="B18" s="18"/>
      <c r="C18" s="221"/>
      <c r="D18" s="732">
        <v>3310</v>
      </c>
      <c r="E18" s="560">
        <v>4470</v>
      </c>
      <c r="F18" s="1047">
        <v>2660</v>
      </c>
      <c r="G18" s="1045">
        <v>2680</v>
      </c>
      <c r="H18" s="1483">
        <v>2130</v>
      </c>
      <c r="I18" s="694">
        <v>2910</v>
      </c>
      <c r="J18" s="1047">
        <v>2250</v>
      </c>
      <c r="K18" s="1045">
        <v>2950</v>
      </c>
      <c r="L18" s="1483">
        <v>2280</v>
      </c>
      <c r="M18" s="694">
        <v>3140</v>
      </c>
      <c r="N18" s="1047">
        <v>2470</v>
      </c>
    </row>
    <row r="19" spans="1:15" ht="14.45" customHeight="1" thickBot="1" x14ac:dyDescent="0.3">
      <c r="A19" s="351"/>
      <c r="B19" s="90"/>
      <c r="C19" s="635"/>
      <c r="D19" s="1405">
        <f>D18-1100+20</f>
        <v>2230</v>
      </c>
      <c r="E19" s="860">
        <f>D19*135%</f>
        <v>3010.5</v>
      </c>
      <c r="F19" s="863">
        <f>F18-1100+20</f>
        <v>1580</v>
      </c>
      <c r="G19" s="862">
        <f t="shared" ref="G19:L19" si="0">G18-930+20</f>
        <v>1770</v>
      </c>
      <c r="H19" s="1485">
        <f t="shared" si="0"/>
        <v>1220</v>
      </c>
      <c r="I19" s="863">
        <f t="shared" si="0"/>
        <v>2000</v>
      </c>
      <c r="J19" s="863">
        <f t="shared" si="0"/>
        <v>1340</v>
      </c>
      <c r="K19" s="863">
        <f t="shared" si="0"/>
        <v>2040</v>
      </c>
      <c r="L19" s="863">
        <f t="shared" si="0"/>
        <v>1370</v>
      </c>
      <c r="M19" s="860">
        <f>M18-1100+20</f>
        <v>2060</v>
      </c>
      <c r="N19" s="863">
        <f>N18-1100+20</f>
        <v>1390</v>
      </c>
    </row>
    <row r="20" spans="1:15" ht="58.15" customHeight="1" thickBot="1" x14ac:dyDescent="0.25">
      <c r="A20" s="1350" t="s">
        <v>78</v>
      </c>
      <c r="B20" s="1351" t="s">
        <v>87</v>
      </c>
      <c r="C20" s="1352">
        <v>2</v>
      </c>
      <c r="D20" s="406">
        <v>2230</v>
      </c>
      <c r="E20" s="354">
        <v>3010</v>
      </c>
      <c r="F20" s="360">
        <v>1580</v>
      </c>
      <c r="G20" s="404">
        <v>1770</v>
      </c>
      <c r="H20" s="1486">
        <v>1220</v>
      </c>
      <c r="I20" s="406">
        <v>2000</v>
      </c>
      <c r="J20" s="355">
        <v>1340</v>
      </c>
      <c r="K20" s="404">
        <v>2040</v>
      </c>
      <c r="L20" s="859">
        <v>1370</v>
      </c>
      <c r="M20" s="584">
        <v>2060</v>
      </c>
      <c r="N20" s="355">
        <v>1390</v>
      </c>
      <c r="O20" s="1369"/>
    </row>
    <row r="21" spans="1:15" ht="12.6" customHeight="1" x14ac:dyDescent="0.25">
      <c r="A21" s="522"/>
      <c r="B21" s="20"/>
      <c r="C21" s="539"/>
      <c r="D21" s="1403">
        <v>3520</v>
      </c>
      <c r="E21" s="564">
        <v>4140</v>
      </c>
      <c r="F21" s="729">
        <v>2660</v>
      </c>
      <c r="G21" s="565">
        <v>2850</v>
      </c>
      <c r="H21" s="1483">
        <v>2130</v>
      </c>
      <c r="I21" s="736">
        <v>3100</v>
      </c>
      <c r="J21" s="1484">
        <v>2250</v>
      </c>
      <c r="K21" s="565">
        <v>3140</v>
      </c>
      <c r="L21" s="1483">
        <v>2280</v>
      </c>
      <c r="M21" s="768">
        <v>3330</v>
      </c>
      <c r="N21" s="729">
        <v>2470</v>
      </c>
    </row>
    <row r="22" spans="1:15" ht="15" customHeight="1" thickBot="1" x14ac:dyDescent="0.3">
      <c r="A22" s="523"/>
      <c r="B22" s="90"/>
      <c r="C22" s="635"/>
      <c r="D22" s="1584">
        <f>D21-1100+20</f>
        <v>2440</v>
      </c>
      <c r="E22" s="1584">
        <f>E21-1100+20</f>
        <v>3060</v>
      </c>
      <c r="F22" s="863">
        <f>F21-1100+20</f>
        <v>1580</v>
      </c>
      <c r="G22" s="862">
        <f t="shared" ref="G22:L22" si="1">G21-930+20</f>
        <v>1940</v>
      </c>
      <c r="H22" s="1485">
        <f t="shared" si="1"/>
        <v>1220</v>
      </c>
      <c r="I22" s="863">
        <f t="shared" si="1"/>
        <v>2190</v>
      </c>
      <c r="J22" s="863">
        <f t="shared" si="1"/>
        <v>1340</v>
      </c>
      <c r="K22" s="863">
        <f t="shared" si="1"/>
        <v>2230</v>
      </c>
      <c r="L22" s="863">
        <f t="shared" si="1"/>
        <v>1370</v>
      </c>
      <c r="M22" s="860">
        <f>M21-1100+20</f>
        <v>2250</v>
      </c>
      <c r="N22" s="863">
        <f>N21-1100+20</f>
        <v>1390</v>
      </c>
    </row>
    <row r="23" spans="1:15" ht="64.5" customHeight="1" thickBot="1" x14ac:dyDescent="0.25">
      <c r="A23" s="1350" t="s">
        <v>44</v>
      </c>
      <c r="B23" s="1355" t="s">
        <v>88</v>
      </c>
      <c r="C23" s="1352">
        <v>2</v>
      </c>
      <c r="D23" s="406">
        <v>2440</v>
      </c>
      <c r="E23" s="354">
        <v>3060</v>
      </c>
      <c r="F23" s="360">
        <v>1580</v>
      </c>
      <c r="G23" s="404">
        <v>1940</v>
      </c>
      <c r="H23" s="1486">
        <v>1220</v>
      </c>
      <c r="I23" s="406">
        <v>2190</v>
      </c>
      <c r="J23" s="355">
        <v>1340</v>
      </c>
      <c r="K23" s="404">
        <v>2230</v>
      </c>
      <c r="L23" s="859">
        <v>1370</v>
      </c>
      <c r="M23" s="584">
        <v>2250</v>
      </c>
      <c r="N23" s="355">
        <v>1390</v>
      </c>
      <c r="O23" s="1369"/>
    </row>
    <row r="24" spans="1:15" ht="12.6" customHeight="1" x14ac:dyDescent="0.25">
      <c r="A24" s="522"/>
      <c r="B24" s="20"/>
      <c r="C24" s="539"/>
      <c r="D24" s="1197"/>
      <c r="E24" s="1049">
        <v>3870</v>
      </c>
      <c r="F24" s="1047">
        <v>2660</v>
      </c>
      <c r="G24" s="1045"/>
      <c r="H24" s="1483"/>
      <c r="I24" s="694"/>
      <c r="J24" s="1047"/>
      <c r="K24" s="1045"/>
      <c r="L24" s="1483"/>
      <c r="M24" s="694"/>
      <c r="N24" s="1047"/>
    </row>
    <row r="25" spans="1:15" ht="12.6" customHeight="1" thickBot="1" x14ac:dyDescent="0.3">
      <c r="A25" s="523"/>
      <c r="B25" s="90"/>
      <c r="C25" s="635"/>
      <c r="D25" s="860"/>
      <c r="E25" s="1405">
        <f>E24-1100+20</f>
        <v>2790</v>
      </c>
      <c r="F25" s="860">
        <f>F24-1100+20</f>
        <v>1580</v>
      </c>
      <c r="G25" s="862"/>
      <c r="H25" s="1485"/>
      <c r="I25" s="863"/>
      <c r="J25" s="863"/>
      <c r="K25" s="862"/>
      <c r="L25" s="863"/>
      <c r="M25" s="616"/>
      <c r="N25" s="860"/>
    </row>
    <row r="26" spans="1:15" ht="56.45" customHeight="1" thickBot="1" x14ac:dyDescent="0.25">
      <c r="A26" s="1356" t="s">
        <v>243</v>
      </c>
      <c r="B26" s="1357" t="s">
        <v>241</v>
      </c>
      <c r="C26" s="1358">
        <v>1</v>
      </c>
      <c r="D26" s="406"/>
      <c r="E26" s="1533">
        <v>2790</v>
      </c>
      <c r="F26" s="360">
        <v>1580</v>
      </c>
      <c r="G26" s="404"/>
      <c r="H26" s="1486">
        <v>1220</v>
      </c>
      <c r="I26" s="406"/>
      <c r="J26" s="355">
        <v>1340</v>
      </c>
      <c r="K26" s="404"/>
      <c r="L26" s="859">
        <v>1370</v>
      </c>
      <c r="M26" s="865"/>
      <c r="N26" s="355">
        <v>1390</v>
      </c>
      <c r="O26" s="1369"/>
    </row>
    <row r="27" spans="1:15" ht="15" customHeight="1" x14ac:dyDescent="0.25">
      <c r="A27" s="522"/>
      <c r="B27" s="20"/>
      <c r="C27" s="539"/>
      <c r="D27" s="1199"/>
      <c r="E27" s="1049">
        <v>4140</v>
      </c>
      <c r="F27" s="1047">
        <v>2660</v>
      </c>
      <c r="G27" s="1045"/>
      <c r="H27" s="1483"/>
      <c r="I27" s="694"/>
      <c r="J27" s="1047"/>
      <c r="K27" s="1045"/>
      <c r="L27" s="1483"/>
      <c r="M27" s="694"/>
      <c r="N27" s="1047"/>
    </row>
    <row r="28" spans="1:15" ht="15" customHeight="1" thickBot="1" x14ac:dyDescent="0.3">
      <c r="A28" s="523"/>
      <c r="B28" s="90"/>
      <c r="C28" s="635"/>
      <c r="D28" s="860"/>
      <c r="E28" s="860">
        <f>E27-1100+20</f>
        <v>3060</v>
      </c>
      <c r="F28" s="860">
        <f>F27-1100+20</f>
        <v>1580</v>
      </c>
      <c r="G28" s="866"/>
      <c r="H28" s="1485"/>
      <c r="I28" s="192"/>
      <c r="J28" s="863"/>
      <c r="K28" s="862"/>
      <c r="L28" s="863"/>
      <c r="M28" s="616"/>
      <c r="N28" s="860"/>
    </row>
    <row r="29" spans="1:15" ht="44.45" customHeight="1" thickBot="1" x14ac:dyDescent="0.25">
      <c r="A29" s="1356" t="s">
        <v>242</v>
      </c>
      <c r="B29" s="1357" t="s">
        <v>68</v>
      </c>
      <c r="C29" s="1358">
        <v>1</v>
      </c>
      <c r="D29" s="867"/>
      <c r="E29" s="1533">
        <v>3060</v>
      </c>
      <c r="F29" s="360">
        <v>1580</v>
      </c>
      <c r="G29" s="404"/>
      <c r="H29" s="1486">
        <v>1220</v>
      </c>
      <c r="I29" s="406"/>
      <c r="J29" s="355">
        <v>1340</v>
      </c>
      <c r="K29" s="404"/>
      <c r="L29" s="859">
        <v>1370</v>
      </c>
      <c r="M29" s="865"/>
      <c r="N29" s="355">
        <v>1390</v>
      </c>
      <c r="O29" s="1369"/>
    </row>
    <row r="30" spans="1:15" ht="13.9" customHeight="1" x14ac:dyDescent="0.25">
      <c r="A30" s="522"/>
      <c r="B30" s="20"/>
      <c r="C30" s="539"/>
      <c r="D30" s="1368"/>
      <c r="E30" s="1049">
        <v>4480</v>
      </c>
      <c r="F30" s="1047">
        <v>2660</v>
      </c>
      <c r="G30" s="1045"/>
      <c r="H30" s="1483"/>
      <c r="I30" s="694"/>
      <c r="J30" s="1047"/>
      <c r="K30" s="1045"/>
      <c r="L30" s="1483"/>
      <c r="M30" s="694"/>
      <c r="N30" s="1047"/>
    </row>
    <row r="31" spans="1:15" ht="13.9" customHeight="1" thickBot="1" x14ac:dyDescent="0.3">
      <c r="A31" s="523"/>
      <c r="B31" s="90"/>
      <c r="C31" s="635"/>
      <c r="D31" s="189"/>
      <c r="E31" s="860">
        <f>E30-1100+20</f>
        <v>3400</v>
      </c>
      <c r="F31" s="860">
        <f>F30-1100+20</f>
        <v>1580</v>
      </c>
      <c r="G31" s="638"/>
      <c r="H31" s="1485"/>
      <c r="I31" s="192"/>
      <c r="J31" s="863"/>
      <c r="K31" s="862"/>
      <c r="L31" s="863"/>
      <c r="M31" s="616"/>
      <c r="N31" s="860"/>
    </row>
    <row r="32" spans="1:15" ht="63.75" customHeight="1" thickBot="1" x14ac:dyDescent="0.25">
      <c r="A32" s="1359" t="s">
        <v>133</v>
      </c>
      <c r="B32" s="1360" t="s">
        <v>134</v>
      </c>
      <c r="C32" s="1354">
        <v>1</v>
      </c>
      <c r="D32" s="407"/>
      <c r="E32" s="1534">
        <v>3400</v>
      </c>
      <c r="F32" s="360">
        <v>1580</v>
      </c>
      <c r="G32" s="404"/>
      <c r="H32" s="1486">
        <v>1220</v>
      </c>
      <c r="I32" s="406"/>
      <c r="J32" s="355">
        <v>1340</v>
      </c>
      <c r="K32" s="404"/>
      <c r="L32" s="859">
        <v>1370</v>
      </c>
      <c r="M32" s="865"/>
      <c r="N32" s="355">
        <v>1390</v>
      </c>
      <c r="O32" s="1369"/>
    </row>
    <row r="33" spans="1:16" ht="15" customHeight="1" x14ac:dyDescent="0.25">
      <c r="A33" s="522"/>
      <c r="B33" s="20"/>
      <c r="C33" s="539"/>
      <c r="D33" s="1200"/>
      <c r="E33" s="1406">
        <v>3520</v>
      </c>
      <c r="F33" s="1047"/>
      <c r="G33" s="633"/>
      <c r="H33" s="1487"/>
      <c r="I33" s="620"/>
      <c r="J33" s="621"/>
      <c r="K33" s="633"/>
      <c r="L33" s="606"/>
      <c r="M33" s="620"/>
      <c r="N33" s="621"/>
    </row>
    <row r="34" spans="1:16" ht="14.45" customHeight="1" thickBot="1" x14ac:dyDescent="0.3">
      <c r="A34" s="523"/>
      <c r="B34" s="90"/>
      <c r="C34" s="635"/>
      <c r="D34" s="189"/>
      <c r="E34" s="1405">
        <f>E33-1100+20</f>
        <v>2440</v>
      </c>
      <c r="F34" s="861"/>
      <c r="G34" s="862"/>
      <c r="H34" s="1488"/>
      <c r="I34" s="863"/>
      <c r="J34" s="864"/>
      <c r="K34" s="862"/>
      <c r="L34" s="602"/>
      <c r="M34" s="863"/>
      <c r="N34" s="864"/>
    </row>
    <row r="35" spans="1:16" ht="93.75" customHeight="1" thickBot="1" x14ac:dyDescent="0.25">
      <c r="A35" s="1350" t="s">
        <v>203</v>
      </c>
      <c r="B35" s="1360" t="s">
        <v>61</v>
      </c>
      <c r="C35" s="1353">
        <v>1</v>
      </c>
      <c r="D35" s="406"/>
      <c r="E35" s="354">
        <v>2440</v>
      </c>
      <c r="F35" s="360"/>
      <c r="G35" s="404"/>
      <c r="H35" s="1486"/>
      <c r="I35" s="406"/>
      <c r="J35" s="355"/>
      <c r="K35" s="404"/>
      <c r="L35" s="859"/>
      <c r="M35" s="584"/>
      <c r="N35" s="355"/>
      <c r="O35" s="1369"/>
    </row>
    <row r="36" spans="1:16" ht="21" customHeight="1" thickBot="1" x14ac:dyDescent="0.3">
      <c r="A36" s="1889" t="s">
        <v>54</v>
      </c>
      <c r="B36" s="1890"/>
      <c r="C36" s="1890"/>
      <c r="D36" s="1890"/>
      <c r="E36" s="1890"/>
      <c r="F36" s="1890"/>
      <c r="G36" s="1890"/>
      <c r="H36" s="1890"/>
      <c r="I36" s="1890"/>
      <c r="J36" s="1890"/>
      <c r="K36" s="1890"/>
      <c r="L36" s="1891"/>
      <c r="M36" s="696"/>
      <c r="N36" s="697"/>
    </row>
    <row r="37" spans="1:16" ht="18.75" customHeight="1" x14ac:dyDescent="0.25">
      <c r="A37" s="698"/>
      <c r="B37" s="437"/>
      <c r="C37" s="699"/>
      <c r="D37" s="1495">
        <v>4100</v>
      </c>
      <c r="E37" s="399">
        <v>5700</v>
      </c>
      <c r="F37" s="1047">
        <v>2660</v>
      </c>
      <c r="G37" s="1045">
        <v>3300</v>
      </c>
      <c r="H37" s="1046">
        <v>2130</v>
      </c>
      <c r="I37" s="694">
        <v>3600</v>
      </c>
      <c r="J37" s="1047">
        <v>2250</v>
      </c>
      <c r="K37" s="1045">
        <v>3650</v>
      </c>
      <c r="L37" s="1046">
        <v>2280</v>
      </c>
      <c r="M37" s="694">
        <v>3800</v>
      </c>
      <c r="N37" s="1047">
        <v>2470</v>
      </c>
    </row>
    <row r="38" spans="1:16" ht="17.25" customHeight="1" x14ac:dyDescent="0.25">
      <c r="A38" s="703"/>
      <c r="B38" s="169"/>
      <c r="C38" s="169"/>
      <c r="D38" s="1649">
        <f>(D37-1100+20)</f>
        <v>3020</v>
      </c>
      <c r="E38" s="553">
        <f>D38*140%</f>
        <v>4228</v>
      </c>
      <c r="F38" s="1650">
        <f>(F37-1100+20)</f>
        <v>1580</v>
      </c>
      <c r="G38" s="1195">
        <f t="shared" ref="G38:L38" si="2">G37-930+20</f>
        <v>2390</v>
      </c>
      <c r="H38" s="1651">
        <f t="shared" si="2"/>
        <v>1220</v>
      </c>
      <c r="I38" s="1195">
        <f t="shared" si="2"/>
        <v>2690</v>
      </c>
      <c r="J38" s="1195">
        <f t="shared" si="2"/>
        <v>1340</v>
      </c>
      <c r="K38" s="1195">
        <f t="shared" si="2"/>
        <v>2740</v>
      </c>
      <c r="L38" s="1195">
        <f t="shared" si="2"/>
        <v>1370</v>
      </c>
      <c r="M38" s="553">
        <f>M37-1100+20</f>
        <v>2720</v>
      </c>
      <c r="N38" s="1195">
        <f>N37-1100+20</f>
        <v>1390</v>
      </c>
      <c r="O38" s="96">
        <v>140</v>
      </c>
    </row>
    <row r="39" spans="1:16" ht="16.149999999999999" customHeight="1" thickBot="1" x14ac:dyDescent="0.3">
      <c r="A39" s="1603"/>
      <c r="B39" s="1604"/>
      <c r="C39" s="1605"/>
      <c r="D39" s="661"/>
      <c r="E39" s="396"/>
      <c r="F39" s="686"/>
      <c r="G39" s="679"/>
      <c r="H39" s="1489"/>
      <c r="I39" s="661"/>
      <c r="J39" s="662"/>
      <c r="K39" s="654"/>
      <c r="L39" s="1490"/>
      <c r="M39" s="696"/>
      <c r="N39" s="697"/>
      <c r="O39" s="96"/>
    </row>
    <row r="40" spans="1:16" ht="66.599999999999994" customHeight="1" thickBot="1" x14ac:dyDescent="0.3">
      <c r="A40" s="1350" t="s">
        <v>79</v>
      </c>
      <c r="B40" s="1355" t="s">
        <v>166</v>
      </c>
      <c r="C40" s="1361">
        <v>2</v>
      </c>
      <c r="D40" s="872">
        <v>3020</v>
      </c>
      <c r="E40" s="400">
        <v>4230</v>
      </c>
      <c r="F40" s="360">
        <v>1580</v>
      </c>
      <c r="G40" s="404">
        <v>2390</v>
      </c>
      <c r="H40" s="1486">
        <v>1220</v>
      </c>
      <c r="I40" s="872">
        <v>2690</v>
      </c>
      <c r="J40" s="355">
        <v>1340</v>
      </c>
      <c r="K40" s="410">
        <v>2740</v>
      </c>
      <c r="L40" s="1491">
        <v>1370</v>
      </c>
      <c r="M40" s="584">
        <v>2720</v>
      </c>
      <c r="N40" s="355">
        <v>1390</v>
      </c>
      <c r="O40" s="103"/>
    </row>
    <row r="41" spans="1:16" ht="16.149999999999999" customHeight="1" thickBot="1" x14ac:dyDescent="0.3">
      <c r="A41" s="705"/>
      <c r="B41" s="20"/>
      <c r="C41" s="671"/>
      <c r="D41" s="1100">
        <v>4270</v>
      </c>
      <c r="E41" s="1101">
        <v>6000</v>
      </c>
      <c r="F41" s="1047">
        <v>2660</v>
      </c>
      <c r="G41" s="1456">
        <v>3450</v>
      </c>
      <c r="H41" s="1046">
        <v>2130</v>
      </c>
      <c r="I41" s="1457">
        <v>3750</v>
      </c>
      <c r="J41" s="1047">
        <v>2250</v>
      </c>
      <c r="K41" s="1456">
        <v>3800</v>
      </c>
      <c r="L41" s="1046">
        <v>2280</v>
      </c>
      <c r="M41" s="1457">
        <v>4000</v>
      </c>
      <c r="N41" s="1047">
        <v>2470</v>
      </c>
      <c r="O41" s="103"/>
    </row>
    <row r="42" spans="1:16" ht="13.9" customHeight="1" x14ac:dyDescent="0.25">
      <c r="A42" s="706"/>
      <c r="B42" s="18"/>
      <c r="C42" s="672"/>
      <c r="D42" s="868">
        <f>(D41-1100+20)</f>
        <v>3190</v>
      </c>
      <c r="E42" s="860">
        <f>D42*140%</f>
        <v>4466</v>
      </c>
      <c r="F42" s="1648">
        <f>(F41-1100+20)</f>
        <v>1580</v>
      </c>
      <c r="G42" s="862">
        <f t="shared" ref="G42:L42" si="3">G41-930+20</f>
        <v>2540</v>
      </c>
      <c r="H42" s="1485">
        <f t="shared" si="3"/>
        <v>1220</v>
      </c>
      <c r="I42" s="863">
        <f t="shared" si="3"/>
        <v>2840</v>
      </c>
      <c r="J42" s="863">
        <f t="shared" si="3"/>
        <v>1340</v>
      </c>
      <c r="K42" s="863">
        <f t="shared" si="3"/>
        <v>2890</v>
      </c>
      <c r="L42" s="863">
        <f t="shared" si="3"/>
        <v>1370</v>
      </c>
      <c r="M42" s="860">
        <f>M41-1100+20</f>
        <v>2920</v>
      </c>
      <c r="N42" s="863">
        <f>N41-1100+20</f>
        <v>1390</v>
      </c>
      <c r="O42" s="96">
        <v>140</v>
      </c>
    </row>
    <row r="43" spans="1:16" ht="13.9" customHeight="1" thickBot="1" x14ac:dyDescent="0.3">
      <c r="A43" s="707"/>
      <c r="B43" s="121"/>
      <c r="C43" s="673"/>
      <c r="D43" s="688"/>
      <c r="E43" s="396"/>
      <c r="F43" s="686"/>
      <c r="G43" s="679"/>
      <c r="H43" s="1489"/>
      <c r="I43" s="661"/>
      <c r="J43" s="662"/>
      <c r="K43" s="654"/>
      <c r="L43" s="1490"/>
      <c r="M43" s="616"/>
      <c r="N43" s="622"/>
      <c r="O43" s="96"/>
    </row>
    <row r="44" spans="1:16" ht="72" customHeight="1" thickBot="1" x14ac:dyDescent="0.25">
      <c r="A44" s="1350" t="s">
        <v>137</v>
      </c>
      <c r="B44" s="1360" t="s">
        <v>172</v>
      </c>
      <c r="C44" s="1362">
        <v>2</v>
      </c>
      <c r="D44" s="872">
        <v>3190</v>
      </c>
      <c r="E44" s="400">
        <v>4470</v>
      </c>
      <c r="F44" s="360">
        <v>1580</v>
      </c>
      <c r="G44" s="404">
        <v>2540</v>
      </c>
      <c r="H44" s="1486">
        <v>1220</v>
      </c>
      <c r="I44" s="872">
        <v>2840</v>
      </c>
      <c r="J44" s="355">
        <v>1340</v>
      </c>
      <c r="K44" s="410">
        <v>2890</v>
      </c>
      <c r="L44" s="1491">
        <v>1370</v>
      </c>
      <c r="M44" s="584">
        <v>2920</v>
      </c>
      <c r="N44" s="355">
        <v>1390</v>
      </c>
      <c r="O44" s="1608" t="s">
        <v>271</v>
      </c>
      <c r="P44" s="1608"/>
    </row>
    <row r="45" spans="1:16" ht="36" customHeight="1" x14ac:dyDescent="0.25">
      <c r="A45" s="1892" t="s">
        <v>80</v>
      </c>
      <c r="B45" s="1893"/>
      <c r="C45" s="1893"/>
      <c r="D45" s="1893"/>
      <c r="E45" s="1893"/>
      <c r="F45" s="1893"/>
      <c r="G45" s="1893"/>
      <c r="H45" s="1893"/>
      <c r="I45" s="1893"/>
      <c r="J45" s="1893"/>
      <c r="K45" s="1893"/>
      <c r="L45" s="1893"/>
      <c r="M45" s="1893"/>
      <c r="N45" s="1894"/>
      <c r="O45" s="13"/>
    </row>
    <row r="46" spans="1:16" ht="15.6" customHeight="1" x14ac:dyDescent="0.25">
      <c r="A46" s="179"/>
      <c r="B46" s="20"/>
      <c r="C46" s="539"/>
      <c r="D46" s="732">
        <v>5250</v>
      </c>
      <c r="E46" s="560">
        <v>7350</v>
      </c>
      <c r="F46" s="733">
        <v>2900</v>
      </c>
      <c r="G46" s="561">
        <v>4250</v>
      </c>
      <c r="H46" s="752">
        <v>2300</v>
      </c>
      <c r="I46" s="732">
        <v>4600</v>
      </c>
      <c r="J46" s="733">
        <v>2450</v>
      </c>
      <c r="K46" s="561">
        <v>4650</v>
      </c>
      <c r="L46" s="752">
        <v>2500</v>
      </c>
      <c r="M46" s="732">
        <v>4950</v>
      </c>
      <c r="N46" s="733">
        <v>2600</v>
      </c>
      <c r="O46" s="96"/>
    </row>
    <row r="47" spans="1:16" ht="14.45" customHeight="1" x14ac:dyDescent="0.25">
      <c r="A47" s="62"/>
      <c r="B47" s="18"/>
      <c r="C47" s="221"/>
      <c r="D47" s="868">
        <f>(D46-1100+20)</f>
        <v>4170</v>
      </c>
      <c r="E47" s="860">
        <f>D47*140%</f>
        <v>5838</v>
      </c>
      <c r="F47" s="1063">
        <f>D47*55%</f>
        <v>2293.5</v>
      </c>
      <c r="G47" s="862">
        <f t="shared" ref="G47:L47" si="4">G46-930+20</f>
        <v>3340</v>
      </c>
      <c r="H47" s="862">
        <f t="shared" si="4"/>
        <v>1390</v>
      </c>
      <c r="I47" s="863">
        <f t="shared" si="4"/>
        <v>3690</v>
      </c>
      <c r="J47" s="863">
        <f t="shared" si="4"/>
        <v>1540</v>
      </c>
      <c r="K47" s="863">
        <f t="shared" si="4"/>
        <v>3740</v>
      </c>
      <c r="L47" s="863">
        <f t="shared" si="4"/>
        <v>1590</v>
      </c>
      <c r="M47" s="860">
        <f>M46-1100+20</f>
        <v>3870</v>
      </c>
      <c r="N47" s="860">
        <f>N46-1100+20</f>
        <v>1520</v>
      </c>
      <c r="O47" s="96">
        <v>140</v>
      </c>
      <c r="P47">
        <v>55</v>
      </c>
    </row>
    <row r="48" spans="1:16" ht="12.6" customHeight="1" thickBot="1" x14ac:dyDescent="0.3">
      <c r="A48" s="708"/>
      <c r="B48" s="121"/>
      <c r="C48" s="675"/>
      <c r="D48" s="664">
        <v>4170</v>
      </c>
      <c r="E48" s="393">
        <v>5840</v>
      </c>
      <c r="F48" s="690">
        <v>2290</v>
      </c>
      <c r="G48" s="680"/>
      <c r="H48" s="652"/>
      <c r="I48" s="664"/>
      <c r="J48" s="665"/>
      <c r="K48" s="656"/>
      <c r="L48" s="394"/>
      <c r="M48" s="623"/>
      <c r="N48" s="624"/>
      <c r="O48" s="96"/>
    </row>
    <row r="49" spans="1:16" ht="67.5" customHeight="1" thickBot="1" x14ac:dyDescent="0.3">
      <c r="A49" s="1363" t="s">
        <v>24</v>
      </c>
      <c r="B49" s="1360" t="s">
        <v>173</v>
      </c>
      <c r="C49" s="1364">
        <v>2</v>
      </c>
      <c r="D49" s="406">
        <v>4170</v>
      </c>
      <c r="E49" s="354">
        <v>5840</v>
      </c>
      <c r="F49" s="360">
        <v>2290</v>
      </c>
      <c r="G49" s="404">
        <v>3340</v>
      </c>
      <c r="H49" s="402">
        <v>1390</v>
      </c>
      <c r="I49" s="406">
        <v>3690</v>
      </c>
      <c r="J49" s="360">
        <v>1540</v>
      </c>
      <c r="K49" s="404">
        <v>3740</v>
      </c>
      <c r="L49" s="402">
        <v>1590</v>
      </c>
      <c r="M49" s="581">
        <v>3870</v>
      </c>
      <c r="N49" s="1073">
        <v>1520</v>
      </c>
      <c r="O49" s="96"/>
    </row>
    <row r="50" spans="1:16" ht="14.45" customHeight="1" x14ac:dyDescent="0.25">
      <c r="A50" s="709"/>
      <c r="B50" s="548"/>
      <c r="C50" s="530"/>
      <c r="D50" s="732">
        <v>5650</v>
      </c>
      <c r="E50" s="560">
        <v>7900</v>
      </c>
      <c r="F50" s="733">
        <v>3100</v>
      </c>
      <c r="G50" s="561">
        <v>4550</v>
      </c>
      <c r="H50" s="752">
        <v>2450</v>
      </c>
      <c r="I50" s="732">
        <v>4950</v>
      </c>
      <c r="J50" s="733">
        <v>2650</v>
      </c>
      <c r="K50" s="561">
        <v>5000</v>
      </c>
      <c r="L50" s="752">
        <v>2700</v>
      </c>
      <c r="M50" s="732">
        <v>5300</v>
      </c>
      <c r="N50" s="733">
        <v>2800</v>
      </c>
      <c r="O50" s="96"/>
    </row>
    <row r="51" spans="1:16" ht="15" customHeight="1" x14ac:dyDescent="0.25">
      <c r="A51" s="710"/>
      <c r="B51" s="549"/>
      <c r="C51" s="676"/>
      <c r="D51" s="868">
        <f>(D50-1100+20)</f>
        <v>4570</v>
      </c>
      <c r="E51" s="860">
        <f>D51*140%</f>
        <v>6398</v>
      </c>
      <c r="F51" s="1063">
        <f>D51*55%</f>
        <v>2513.5</v>
      </c>
      <c r="G51" s="862">
        <f t="shared" ref="G51:L51" si="5">G50-930+20</f>
        <v>3640</v>
      </c>
      <c r="H51" s="862">
        <f t="shared" si="5"/>
        <v>1540</v>
      </c>
      <c r="I51" s="863">
        <f t="shared" si="5"/>
        <v>4040</v>
      </c>
      <c r="J51" s="863">
        <f t="shared" si="5"/>
        <v>1740</v>
      </c>
      <c r="K51" s="863">
        <f t="shared" si="5"/>
        <v>4090</v>
      </c>
      <c r="L51" s="863">
        <f t="shared" si="5"/>
        <v>1790</v>
      </c>
      <c r="M51" s="860">
        <f>M50-1100+20</f>
        <v>4220</v>
      </c>
      <c r="N51" s="860">
        <f>N50-1100+20</f>
        <v>1720</v>
      </c>
      <c r="O51" s="96">
        <v>140</v>
      </c>
      <c r="P51">
        <v>55</v>
      </c>
    </row>
    <row r="52" spans="1:16" ht="15" customHeight="1" thickBot="1" x14ac:dyDescent="0.3">
      <c r="A52" s="711"/>
      <c r="B52" s="550"/>
      <c r="C52" s="677"/>
      <c r="D52" s="664">
        <v>4570</v>
      </c>
      <c r="E52" s="393">
        <v>6400</v>
      </c>
      <c r="F52" s="690">
        <v>2510</v>
      </c>
      <c r="G52" s="680"/>
      <c r="H52" s="652"/>
      <c r="I52" s="664"/>
      <c r="J52" s="665"/>
      <c r="K52" s="656"/>
      <c r="L52" s="394"/>
      <c r="M52" s="771"/>
      <c r="N52" s="624"/>
      <c r="O52" s="96"/>
    </row>
    <row r="53" spans="1:16" ht="65.25" customHeight="1" thickBot="1" x14ac:dyDescent="0.3">
      <c r="A53" s="1365" t="s">
        <v>14</v>
      </c>
      <c r="B53" s="1360" t="s">
        <v>174</v>
      </c>
      <c r="C53" s="1364">
        <v>2</v>
      </c>
      <c r="D53" s="406">
        <v>4570</v>
      </c>
      <c r="E53" s="354">
        <v>6400</v>
      </c>
      <c r="F53" s="360">
        <v>2510</v>
      </c>
      <c r="G53" s="404">
        <v>3640</v>
      </c>
      <c r="H53" s="402">
        <v>1540</v>
      </c>
      <c r="I53" s="406">
        <v>4040</v>
      </c>
      <c r="J53" s="360">
        <v>1740</v>
      </c>
      <c r="K53" s="404">
        <v>4090</v>
      </c>
      <c r="L53" s="402">
        <v>1790</v>
      </c>
      <c r="M53" s="581">
        <v>4220</v>
      </c>
      <c r="N53" s="1073">
        <v>1720</v>
      </c>
      <c r="O53" s="96"/>
    </row>
    <row r="54" spans="1:16" ht="15" customHeight="1" x14ac:dyDescent="0.25">
      <c r="A54" s="712"/>
      <c r="B54" s="548"/>
      <c r="C54" s="530"/>
      <c r="D54" s="732">
        <v>6000</v>
      </c>
      <c r="E54" s="560">
        <v>8400</v>
      </c>
      <c r="F54" s="733">
        <v>3300</v>
      </c>
      <c r="G54" s="561">
        <v>4850</v>
      </c>
      <c r="H54" s="752">
        <v>2650</v>
      </c>
      <c r="I54" s="732">
        <v>5300</v>
      </c>
      <c r="J54" s="733">
        <v>2800</v>
      </c>
      <c r="K54" s="561">
        <v>5350</v>
      </c>
      <c r="L54" s="752">
        <v>2850</v>
      </c>
      <c r="M54" s="732">
        <v>5700</v>
      </c>
      <c r="N54" s="733">
        <v>2950</v>
      </c>
      <c r="O54" s="96"/>
    </row>
    <row r="55" spans="1:16" ht="13.15" customHeight="1" thickBot="1" x14ac:dyDescent="0.3">
      <c r="A55" s="713"/>
      <c r="B55" s="549"/>
      <c r="C55" s="676"/>
      <c r="D55" s="868">
        <f>(D54-1100+20)</f>
        <v>4920</v>
      </c>
      <c r="E55" s="860">
        <f>D55*140%</f>
        <v>6888</v>
      </c>
      <c r="F55" s="1063">
        <f>D55*55%</f>
        <v>2706</v>
      </c>
      <c r="G55" s="862">
        <f t="shared" ref="G55:L55" si="6">G54-930+20</f>
        <v>3940</v>
      </c>
      <c r="H55" s="862">
        <f t="shared" si="6"/>
        <v>1740</v>
      </c>
      <c r="I55" s="863">
        <f t="shared" si="6"/>
        <v>4390</v>
      </c>
      <c r="J55" s="863">
        <f t="shared" si="6"/>
        <v>1890</v>
      </c>
      <c r="K55" s="863">
        <f t="shared" si="6"/>
        <v>4440</v>
      </c>
      <c r="L55" s="863">
        <f t="shared" si="6"/>
        <v>1940</v>
      </c>
      <c r="M55" s="860">
        <f>M54-1100+20</f>
        <v>4620</v>
      </c>
      <c r="N55" s="860">
        <f>N54-1100+20</f>
        <v>1870</v>
      </c>
      <c r="O55" s="96">
        <v>140</v>
      </c>
      <c r="P55">
        <v>55</v>
      </c>
    </row>
    <row r="56" spans="1:16" ht="13.15" customHeight="1" thickBot="1" x14ac:dyDescent="0.3">
      <c r="A56" s="714"/>
      <c r="B56" s="550"/>
      <c r="C56" s="677"/>
      <c r="D56" s="1055">
        <v>4920</v>
      </c>
      <c r="E56" s="1056">
        <v>6890</v>
      </c>
      <c r="F56" s="1057">
        <v>2710</v>
      </c>
      <c r="G56" s="1058"/>
      <c r="H56" s="1059"/>
      <c r="I56" s="1055"/>
      <c r="J56" s="1057"/>
      <c r="K56" s="1058"/>
      <c r="L56" s="1059"/>
      <c r="M56" s="1060"/>
      <c r="N56" s="624"/>
      <c r="O56" s="96"/>
    </row>
    <row r="57" spans="1:16" ht="66.75" customHeight="1" thickBot="1" x14ac:dyDescent="0.3">
      <c r="A57" s="1366" t="s">
        <v>145</v>
      </c>
      <c r="B57" s="1360" t="s">
        <v>175</v>
      </c>
      <c r="C57" s="1367">
        <v>2</v>
      </c>
      <c r="D57" s="407">
        <v>4920</v>
      </c>
      <c r="E57" s="361">
        <v>6890</v>
      </c>
      <c r="F57" s="362">
        <v>2710</v>
      </c>
      <c r="G57" s="405">
        <v>3940</v>
      </c>
      <c r="H57" s="403">
        <v>1740</v>
      </c>
      <c r="I57" s="407">
        <v>4390</v>
      </c>
      <c r="J57" s="362">
        <v>1890</v>
      </c>
      <c r="K57" s="405">
        <v>4440</v>
      </c>
      <c r="L57" s="403">
        <v>1940</v>
      </c>
      <c r="M57" s="581">
        <v>4620</v>
      </c>
      <c r="N57" s="1073">
        <v>1870</v>
      </c>
      <c r="O57" s="96"/>
    </row>
    <row r="58" spans="1:16" ht="11.45" customHeight="1" thickBot="1" x14ac:dyDescent="0.3">
      <c r="A58" s="712"/>
      <c r="B58" s="548"/>
      <c r="C58" s="530"/>
      <c r="D58" s="1460">
        <v>8270</v>
      </c>
      <c r="E58" s="1461">
        <v>11580</v>
      </c>
      <c r="F58" s="1462">
        <v>4550</v>
      </c>
      <c r="G58" s="1463">
        <v>6700</v>
      </c>
      <c r="H58" s="1464">
        <v>3640</v>
      </c>
      <c r="I58" s="1460">
        <v>7280</v>
      </c>
      <c r="J58" s="1462">
        <v>3870</v>
      </c>
      <c r="K58" s="1463">
        <v>7360</v>
      </c>
      <c r="L58" s="1464">
        <v>3910</v>
      </c>
      <c r="M58" s="1460">
        <v>7860</v>
      </c>
      <c r="N58" s="1462">
        <v>4100</v>
      </c>
      <c r="O58" s="96"/>
    </row>
    <row r="59" spans="1:16" ht="21.75" customHeight="1" thickBot="1" x14ac:dyDescent="0.3">
      <c r="A59" s="713"/>
      <c r="B59" s="549"/>
      <c r="C59" s="676"/>
      <c r="D59" s="868">
        <f>(D58-1100+20)</f>
        <v>7190</v>
      </c>
      <c r="E59" s="1444">
        <f>D59*140%</f>
        <v>10066</v>
      </c>
      <c r="F59" s="1445">
        <f>D59*55%</f>
        <v>3954.5000000000005</v>
      </c>
      <c r="G59" s="862">
        <f t="shared" ref="G59:L59" si="7">G58-930+20</f>
        <v>5790</v>
      </c>
      <c r="H59" s="862">
        <f t="shared" si="7"/>
        <v>2730</v>
      </c>
      <c r="I59" s="863">
        <f t="shared" si="7"/>
        <v>6370</v>
      </c>
      <c r="J59" s="863">
        <f t="shared" si="7"/>
        <v>2960</v>
      </c>
      <c r="K59" s="863">
        <f t="shared" si="7"/>
        <v>6450</v>
      </c>
      <c r="L59" s="863">
        <f t="shared" si="7"/>
        <v>3000</v>
      </c>
      <c r="M59" s="860">
        <f>M58-1100+20</f>
        <v>6780</v>
      </c>
      <c r="N59" s="860">
        <f>N58-1100+20</f>
        <v>3020</v>
      </c>
      <c r="O59" s="96">
        <v>140</v>
      </c>
      <c r="P59">
        <v>55</v>
      </c>
    </row>
    <row r="60" spans="1:16" ht="11.45" customHeight="1" thickBot="1" x14ac:dyDescent="0.3">
      <c r="A60" s="714"/>
      <c r="B60" s="550"/>
      <c r="C60" s="677"/>
      <c r="D60" s="1055">
        <v>7190</v>
      </c>
      <c r="E60" s="1056">
        <v>10070</v>
      </c>
      <c r="F60" s="1057">
        <v>3950</v>
      </c>
      <c r="G60" s="1058"/>
      <c r="H60" s="1059"/>
      <c r="I60" s="1055"/>
      <c r="J60" s="1057"/>
      <c r="K60" s="1058"/>
      <c r="L60" s="1059"/>
      <c r="M60" s="1061"/>
      <c r="N60" s="1062"/>
      <c r="O60" s="96"/>
    </row>
    <row r="61" spans="1:16" ht="66" customHeight="1" thickBot="1" x14ac:dyDescent="0.3">
      <c r="A61" s="1366" t="s">
        <v>146</v>
      </c>
      <c r="B61" s="1360" t="s">
        <v>175</v>
      </c>
      <c r="C61" s="1367">
        <v>2</v>
      </c>
      <c r="D61" s="1116">
        <v>7190</v>
      </c>
      <c r="E61" s="1117">
        <v>10070</v>
      </c>
      <c r="F61" s="1118">
        <v>3950</v>
      </c>
      <c r="G61" s="1465">
        <v>5790</v>
      </c>
      <c r="H61" s="1466">
        <v>2730</v>
      </c>
      <c r="I61" s="1116">
        <v>6370</v>
      </c>
      <c r="J61" s="1118">
        <v>2960</v>
      </c>
      <c r="K61" s="1465">
        <v>6450</v>
      </c>
      <c r="L61" s="1466">
        <v>3000</v>
      </c>
      <c r="M61" s="1467">
        <v>6780</v>
      </c>
      <c r="N61" s="1468">
        <v>3020</v>
      </c>
      <c r="O61" s="96"/>
    </row>
    <row r="62" spans="1:16" ht="28.9" customHeight="1" x14ac:dyDescent="0.3">
      <c r="A62" s="219" t="s">
        <v>82</v>
      </c>
      <c r="B62" s="220"/>
      <c r="C62" s="220"/>
      <c r="D62" s="220"/>
      <c r="E62" s="220"/>
      <c r="F62" s="16"/>
      <c r="G62" s="16"/>
      <c r="H62" s="16"/>
      <c r="I62" s="16"/>
      <c r="J62" s="16"/>
      <c r="K62" s="16"/>
      <c r="L62" s="16"/>
      <c r="M62" s="16"/>
      <c r="N62" s="16"/>
      <c r="O62" s="96"/>
    </row>
    <row r="63" spans="1:16" ht="19.899999999999999" customHeight="1" x14ac:dyDescent="0.25">
      <c r="A63" s="16" t="s">
        <v>12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51"/>
    </row>
    <row r="64" spans="1:16" ht="20.45" customHeight="1" x14ac:dyDescent="0.25">
      <c r="A64" s="1807" t="s">
        <v>81</v>
      </c>
      <c r="B64" s="1807"/>
      <c r="C64" s="1807"/>
      <c r="D64" s="1807"/>
      <c r="E64" s="1807"/>
      <c r="F64" s="1807"/>
      <c r="G64" s="1807"/>
      <c r="H64" s="1807"/>
      <c r="I64" s="1807"/>
      <c r="J64" s="1807"/>
      <c r="K64" s="1807"/>
      <c r="L64" s="1807"/>
      <c r="M64" s="1591"/>
      <c r="N64" s="1591"/>
    </row>
    <row r="65" spans="1:14" ht="24.6" customHeight="1" x14ac:dyDescent="0.25">
      <c r="A65" s="16" t="s">
        <v>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26.45" customHeight="1" x14ac:dyDescent="0.25">
      <c r="A66" s="16" t="s">
        <v>10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24" customHeight="1" x14ac:dyDescent="0.25">
      <c r="A67" s="16" t="s">
        <v>11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20.45" customHeight="1" x14ac:dyDescent="0.25">
      <c r="A68" s="16" t="s">
        <v>49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27" customHeight="1" x14ac:dyDescent="0.25">
      <c r="A69" s="1808" t="s">
        <v>83</v>
      </c>
      <c r="B69" s="1807"/>
      <c r="C69" s="1807"/>
      <c r="D69" s="1807"/>
      <c r="E69" s="1807"/>
      <c r="F69" s="1807"/>
      <c r="G69" s="1807"/>
      <c r="H69" s="1807"/>
      <c r="I69" s="1807"/>
      <c r="J69" s="1807"/>
      <c r="K69" s="1807"/>
      <c r="L69" s="1807"/>
      <c r="M69" s="1591"/>
      <c r="N69" s="1591"/>
    </row>
    <row r="70" spans="1:14" ht="42" customHeight="1" x14ac:dyDescent="0.25">
      <c r="A70" s="1870" t="s">
        <v>55</v>
      </c>
      <c r="B70" s="1870"/>
      <c r="C70" s="1870"/>
      <c r="D70" s="1870"/>
      <c r="E70" s="1870"/>
      <c r="F70" s="1870"/>
      <c r="G70" s="1870"/>
      <c r="H70" s="1870"/>
      <c r="I70" s="1870"/>
      <c r="J70" s="1870"/>
      <c r="K70" s="1870"/>
      <c r="L70" s="1870"/>
      <c r="M70" s="1590"/>
      <c r="N70" s="1590"/>
    </row>
    <row r="71" spans="1:14" ht="45" customHeight="1" x14ac:dyDescent="0.25">
      <c r="A71" s="1895" t="s">
        <v>147</v>
      </c>
      <c r="B71" s="1895"/>
      <c r="C71" s="1895"/>
      <c r="D71" s="1895"/>
      <c r="E71" s="1895"/>
      <c r="F71" s="1895"/>
      <c r="G71" s="1895"/>
      <c r="H71" s="1895"/>
      <c r="I71" s="1895"/>
      <c r="J71" s="1895"/>
      <c r="K71" s="1895"/>
      <c r="L71" s="1895"/>
      <c r="M71" s="1594"/>
      <c r="N71" s="1594"/>
    </row>
    <row r="72" spans="1:14" ht="29.45" customHeight="1" x14ac:dyDescent="0.25">
      <c r="A72" s="1841" t="s">
        <v>50</v>
      </c>
      <c r="B72" s="1841"/>
      <c r="C72" s="1841"/>
      <c r="D72" s="1841"/>
      <c r="E72" s="1841"/>
      <c r="F72" s="1841"/>
      <c r="G72" s="1841"/>
      <c r="H72" s="1841"/>
      <c r="I72" s="1841"/>
      <c r="J72" s="1841"/>
      <c r="K72" s="1841"/>
      <c r="L72" s="1841"/>
      <c r="M72" s="1594"/>
      <c r="N72" s="1594"/>
    </row>
    <row r="73" spans="1:14" ht="56.45" customHeight="1" x14ac:dyDescent="0.25">
      <c r="A73" s="1895" t="s">
        <v>148</v>
      </c>
      <c r="B73" s="1895"/>
      <c r="C73" s="1895"/>
      <c r="D73" s="1895"/>
      <c r="E73" s="1895"/>
      <c r="F73" s="1895"/>
      <c r="G73" s="1895"/>
      <c r="H73" s="1895"/>
      <c r="I73" s="1895"/>
      <c r="J73" s="1895"/>
      <c r="K73" s="1895"/>
      <c r="L73" s="1895"/>
      <c r="M73" s="1594"/>
      <c r="N73" s="1594"/>
    </row>
    <row r="74" spans="1:14" ht="54.6" customHeight="1" thickBot="1" x14ac:dyDescent="0.3">
      <c r="A74" s="1594"/>
      <c r="B74" s="1594"/>
      <c r="C74" s="1594"/>
      <c r="D74" s="1594"/>
      <c r="E74" s="1594"/>
      <c r="F74" s="1594"/>
      <c r="G74" s="1594"/>
      <c r="H74" s="1594"/>
      <c r="I74" s="1594"/>
      <c r="J74" s="1594"/>
      <c r="K74" s="1594"/>
      <c r="L74" s="1594"/>
      <c r="M74" s="1594"/>
      <c r="N74" s="1594"/>
    </row>
    <row r="75" spans="1:14" ht="47.25" customHeight="1" thickBot="1" x14ac:dyDescent="0.25">
      <c r="A75" s="1781" t="s">
        <v>20</v>
      </c>
      <c r="B75" s="1783" t="s">
        <v>21</v>
      </c>
      <c r="C75" s="1783" t="s">
        <v>22</v>
      </c>
      <c r="D75" s="1793" t="s">
        <v>52</v>
      </c>
      <c r="E75" s="1790"/>
      <c r="F75" s="1842"/>
      <c r="G75" s="1793" t="s">
        <v>84</v>
      </c>
      <c r="H75" s="1842"/>
      <c r="I75" s="1793" t="s">
        <v>162</v>
      </c>
      <c r="J75" s="1842"/>
      <c r="K75" s="1793" t="s">
        <v>163</v>
      </c>
      <c r="L75" s="1792"/>
      <c r="M75" s="1793" t="s">
        <v>180</v>
      </c>
      <c r="N75" s="1792"/>
    </row>
    <row r="76" spans="1:14" ht="57.6" customHeight="1" thickBot="1" x14ac:dyDescent="0.25">
      <c r="A76" s="1782"/>
      <c r="B76" s="1784"/>
      <c r="C76" s="1830"/>
      <c r="D76" s="22" t="s">
        <v>27</v>
      </c>
      <c r="E76" s="23" t="s">
        <v>26</v>
      </c>
      <c r="F76" s="24" t="s">
        <v>129</v>
      </c>
      <c r="G76" s="22" t="s">
        <v>23</v>
      </c>
      <c r="H76" s="24" t="s">
        <v>129</v>
      </c>
      <c r="I76" s="22" t="s">
        <v>23</v>
      </c>
      <c r="J76" s="24" t="s">
        <v>129</v>
      </c>
      <c r="K76" s="22" t="s">
        <v>23</v>
      </c>
      <c r="L76" s="24" t="s">
        <v>129</v>
      </c>
      <c r="M76" s="22" t="s">
        <v>23</v>
      </c>
      <c r="N76" s="24" t="s">
        <v>129</v>
      </c>
    </row>
    <row r="77" spans="1:14" ht="33" customHeight="1" thickBot="1" x14ac:dyDescent="0.25">
      <c r="A77" s="1827" t="s">
        <v>92</v>
      </c>
      <c r="B77" s="1828"/>
      <c r="C77" s="1828"/>
      <c r="D77" s="1828"/>
      <c r="E77" s="1828"/>
      <c r="F77" s="1828"/>
      <c r="G77" s="1828"/>
      <c r="H77" s="1828"/>
      <c r="I77" s="1828"/>
      <c r="J77" s="1828"/>
      <c r="K77" s="1828"/>
      <c r="L77" s="1828"/>
      <c r="M77" s="1828"/>
      <c r="N77" s="1829"/>
    </row>
    <row r="78" spans="1:14" ht="21" customHeight="1" thickBot="1" x14ac:dyDescent="0.25">
      <c r="A78" s="1800" t="s">
        <v>30</v>
      </c>
      <c r="B78" s="1801"/>
      <c r="C78" s="1801"/>
      <c r="D78" s="1801"/>
      <c r="E78" s="1801"/>
      <c r="F78" s="1801"/>
      <c r="G78" s="1801"/>
      <c r="H78" s="1801"/>
      <c r="I78" s="1801"/>
      <c r="J78" s="1801"/>
      <c r="K78" s="1801"/>
      <c r="L78" s="1801"/>
      <c r="M78" s="1801"/>
      <c r="N78" s="1802"/>
    </row>
    <row r="79" spans="1:14" ht="12.75" customHeight="1" x14ac:dyDescent="0.25">
      <c r="A79" s="770"/>
      <c r="B79" s="19"/>
      <c r="C79" s="71"/>
      <c r="D79" s="1127">
        <v>3190</v>
      </c>
      <c r="E79" s="1183">
        <v>4310</v>
      </c>
      <c r="F79" s="1185">
        <v>2540</v>
      </c>
      <c r="G79" s="1191">
        <v>2590</v>
      </c>
      <c r="H79" s="1187">
        <v>2030</v>
      </c>
      <c r="I79" s="1346">
        <v>2810</v>
      </c>
      <c r="J79" s="1347">
        <v>2160</v>
      </c>
      <c r="K79" s="1191">
        <v>2840</v>
      </c>
      <c r="L79" s="1187">
        <v>2190</v>
      </c>
      <c r="M79" s="1192">
        <v>3020</v>
      </c>
      <c r="N79" s="1185">
        <v>2350</v>
      </c>
    </row>
    <row r="80" spans="1:14" ht="12.75" customHeight="1" x14ac:dyDescent="0.2">
      <c r="A80" s="771"/>
      <c r="B80" s="549"/>
      <c r="C80" s="1266" t="s">
        <v>283</v>
      </c>
      <c r="D80" s="796">
        <f>D79+120</f>
        <v>3310</v>
      </c>
      <c r="E80" s="554">
        <f>D80*135%</f>
        <v>4468.5</v>
      </c>
      <c r="F80" s="727"/>
      <c r="G80" s="719">
        <f>D80*81%</f>
        <v>2681.1000000000004</v>
      </c>
      <c r="H80" s="749"/>
      <c r="I80" s="726">
        <f>D80*88%</f>
        <v>2912.8</v>
      </c>
      <c r="J80" s="727"/>
      <c r="K80" s="719">
        <f>D80*89%</f>
        <v>2945.9</v>
      </c>
      <c r="L80" s="749"/>
      <c r="M80" s="726">
        <f>D80*95%</f>
        <v>3144.5</v>
      </c>
      <c r="N80" s="727"/>
    </row>
    <row r="81" spans="1:41" ht="15" customHeight="1" x14ac:dyDescent="0.2">
      <c r="A81" s="771"/>
      <c r="B81" s="549"/>
      <c r="C81" s="574"/>
      <c r="D81" s="1110">
        <v>3310</v>
      </c>
      <c r="E81" s="555">
        <v>4470</v>
      </c>
      <c r="F81" s="729"/>
      <c r="G81" s="720">
        <v>2680</v>
      </c>
      <c r="H81" s="750"/>
      <c r="I81" s="741">
        <v>2910</v>
      </c>
      <c r="J81" s="729"/>
      <c r="K81" s="720">
        <v>2950</v>
      </c>
      <c r="L81" s="750"/>
      <c r="M81" s="741">
        <v>3140</v>
      </c>
      <c r="N81" s="729"/>
    </row>
    <row r="82" spans="1:41" ht="71.45" customHeight="1" thickBot="1" x14ac:dyDescent="0.25">
      <c r="A82" s="772" t="s">
        <v>46</v>
      </c>
      <c r="B82" s="557" t="s">
        <v>89</v>
      </c>
      <c r="C82" s="716">
        <v>2</v>
      </c>
      <c r="D82" s="730">
        <v>3310</v>
      </c>
      <c r="E82" s="558">
        <v>4470</v>
      </c>
      <c r="F82" s="731">
        <v>2660</v>
      </c>
      <c r="G82" s="721">
        <v>2680</v>
      </c>
      <c r="H82" s="1481">
        <v>2130</v>
      </c>
      <c r="I82" s="740">
        <v>2910</v>
      </c>
      <c r="J82" s="1482">
        <v>2250</v>
      </c>
      <c r="K82" s="721">
        <v>2950</v>
      </c>
      <c r="L82" s="1481">
        <v>2280</v>
      </c>
      <c r="M82" s="740">
        <v>3140</v>
      </c>
      <c r="N82" s="731">
        <v>2470</v>
      </c>
    </row>
    <row r="83" spans="1:41" ht="16.5" customHeight="1" thickBot="1" x14ac:dyDescent="0.3">
      <c r="A83" s="774"/>
      <c r="B83" s="549"/>
      <c r="C83" s="574"/>
      <c r="D83" s="1074"/>
      <c r="E83" s="1048"/>
      <c r="F83" s="1075"/>
      <c r="G83" s="1076"/>
      <c r="H83" s="1077"/>
      <c r="I83" s="1074"/>
      <c r="J83" s="1075"/>
      <c r="K83" s="1076"/>
      <c r="L83" s="1077"/>
      <c r="M83" s="1074"/>
      <c r="N83" s="1078"/>
      <c r="O83" s="1901" t="s">
        <v>122</v>
      </c>
      <c r="P83" s="1901"/>
      <c r="Q83" s="1901"/>
      <c r="R83" s="1901"/>
      <c r="S83" s="1902"/>
      <c r="T83" s="1896" t="s">
        <v>123</v>
      </c>
      <c r="U83" s="1897"/>
      <c r="V83" s="1897"/>
      <c r="W83" s="1897"/>
      <c r="X83" s="484" t="s">
        <v>157</v>
      </c>
      <c r="Y83" s="1897" t="s">
        <v>153</v>
      </c>
      <c r="Z83" s="1897"/>
      <c r="AA83" s="1897"/>
      <c r="AB83" s="1898"/>
      <c r="AC83" s="435"/>
      <c r="AD83" s="1896" t="s">
        <v>150</v>
      </c>
      <c r="AE83" s="1897"/>
      <c r="AF83" s="1897"/>
      <c r="AG83" s="1898"/>
      <c r="AH83" s="1896" t="s">
        <v>151</v>
      </c>
      <c r="AI83" s="1897"/>
      <c r="AJ83" s="1897"/>
      <c r="AK83" s="1898"/>
      <c r="AL83" s="1896" t="s">
        <v>152</v>
      </c>
      <c r="AM83" s="1897"/>
      <c r="AN83" s="1897"/>
      <c r="AO83" s="1898"/>
    </row>
    <row r="84" spans="1:41" ht="13.15" customHeight="1" x14ac:dyDescent="0.25">
      <c r="A84" s="774"/>
      <c r="B84" s="549"/>
      <c r="C84" s="574"/>
      <c r="D84" s="734"/>
      <c r="E84" s="562"/>
      <c r="F84" s="1268"/>
      <c r="G84" s="1067">
        <v>0.81200000000000006</v>
      </c>
      <c r="H84" s="1271">
        <v>0.8</v>
      </c>
      <c r="I84" s="1068">
        <v>0.88200000000000001</v>
      </c>
      <c r="J84" s="1273">
        <v>0.85</v>
      </c>
      <c r="K84" s="1067">
        <v>0.89100000000000001</v>
      </c>
      <c r="L84" s="1271">
        <v>0.86</v>
      </c>
      <c r="M84" s="1068">
        <v>0.95</v>
      </c>
      <c r="N84" s="1274">
        <v>0.9</v>
      </c>
      <c r="O84" s="228"/>
      <c r="P84" s="229" t="s">
        <v>99</v>
      </c>
      <c r="Q84" s="229" t="s">
        <v>100</v>
      </c>
      <c r="R84" s="230" t="s">
        <v>101</v>
      </c>
      <c r="S84" s="459" t="s">
        <v>102</v>
      </c>
      <c r="T84" s="415" t="s">
        <v>99</v>
      </c>
      <c r="U84" s="229" t="s">
        <v>100</v>
      </c>
      <c r="V84" s="230" t="s">
        <v>101</v>
      </c>
      <c r="W84" s="476" t="s">
        <v>117</v>
      </c>
      <c r="X84" s="485" t="s">
        <v>156</v>
      </c>
      <c r="Y84" s="480" t="s">
        <v>99</v>
      </c>
      <c r="Z84" s="425" t="s">
        <v>100</v>
      </c>
      <c r="AA84" s="426" t="s">
        <v>154</v>
      </c>
      <c r="AB84" s="427" t="s">
        <v>155</v>
      </c>
      <c r="AC84" s="1275" t="s">
        <v>159</v>
      </c>
      <c r="AD84" s="424" t="s">
        <v>99</v>
      </c>
      <c r="AE84" s="425" t="s">
        <v>100</v>
      </c>
      <c r="AF84" s="426" t="s">
        <v>154</v>
      </c>
      <c r="AG84" s="427" t="s">
        <v>155</v>
      </c>
      <c r="AH84" s="424" t="s">
        <v>99</v>
      </c>
      <c r="AI84" s="425" t="s">
        <v>100</v>
      </c>
      <c r="AJ84" s="426" t="s">
        <v>154</v>
      </c>
      <c r="AK84" s="427" t="s">
        <v>155</v>
      </c>
      <c r="AL84" s="424" t="s">
        <v>99</v>
      </c>
      <c r="AM84" s="425" t="s">
        <v>100</v>
      </c>
      <c r="AN84" s="426" t="s">
        <v>154</v>
      </c>
      <c r="AO84" s="427" t="s">
        <v>155</v>
      </c>
    </row>
    <row r="85" spans="1:41" ht="15" customHeight="1" x14ac:dyDescent="0.25">
      <c r="A85" s="774"/>
      <c r="B85" s="549"/>
      <c r="C85" s="574"/>
      <c r="D85" s="1192">
        <v>3400</v>
      </c>
      <c r="E85" s="1193">
        <v>4590</v>
      </c>
      <c r="F85" s="1269">
        <v>2540</v>
      </c>
      <c r="G85" s="1191">
        <v>2760</v>
      </c>
      <c r="H85" s="1272">
        <v>2030</v>
      </c>
      <c r="I85" s="1192">
        <v>3000</v>
      </c>
      <c r="J85" s="1269">
        <v>2160</v>
      </c>
      <c r="K85" s="1191">
        <v>3030</v>
      </c>
      <c r="L85" s="1272">
        <v>2190</v>
      </c>
      <c r="M85" s="1192">
        <v>3210</v>
      </c>
      <c r="N85" s="1269">
        <v>2350</v>
      </c>
      <c r="O85" s="363"/>
      <c r="P85" s="98"/>
      <c r="Q85" s="98"/>
      <c r="R85" s="98"/>
      <c r="S85" s="417"/>
      <c r="T85" s="416"/>
      <c r="U85" s="98"/>
      <c r="V85" s="98"/>
      <c r="W85" s="413"/>
      <c r="X85" s="486"/>
      <c r="Y85" s="414"/>
      <c r="Z85" s="98"/>
      <c r="AA85" s="98"/>
      <c r="AB85" s="417"/>
      <c r="AC85" s="1276"/>
      <c r="AD85" s="416"/>
      <c r="AE85" s="98"/>
      <c r="AF85" s="98"/>
      <c r="AG85" s="417"/>
      <c r="AH85" s="416"/>
      <c r="AI85" s="98"/>
      <c r="AJ85" s="98"/>
      <c r="AK85" s="417"/>
      <c r="AL85" s="416"/>
      <c r="AM85" s="98"/>
      <c r="AN85" s="98"/>
      <c r="AO85" s="417"/>
    </row>
    <row r="86" spans="1:41" ht="15" customHeight="1" x14ac:dyDescent="0.25">
      <c r="A86" s="1677" t="s">
        <v>304</v>
      </c>
      <c r="B86" s="1676">
        <v>1.1759999999999999</v>
      </c>
      <c r="C86" s="1266" t="s">
        <v>283</v>
      </c>
      <c r="D86" s="1028">
        <f>D85+120</f>
        <v>3520</v>
      </c>
      <c r="E86" s="1675">
        <f>B86*D86</f>
        <v>4139.5199999999995</v>
      </c>
      <c r="F86" s="727"/>
      <c r="G86" s="719">
        <f>D86*81%</f>
        <v>2851.2000000000003</v>
      </c>
      <c r="H86" s="749"/>
      <c r="I86" s="726">
        <f>D86*88%</f>
        <v>3097.6</v>
      </c>
      <c r="J86" s="727"/>
      <c r="K86" s="719">
        <f>D86*89.2%</f>
        <v>3139.84</v>
      </c>
      <c r="L86" s="749"/>
      <c r="M86" s="726">
        <f>D86*94.5%</f>
        <v>3326.3999999999996</v>
      </c>
      <c r="N86" s="727"/>
      <c r="O86" s="526" t="s">
        <v>103</v>
      </c>
      <c r="P86" s="516">
        <v>980</v>
      </c>
      <c r="Q86" s="516">
        <v>980</v>
      </c>
      <c r="R86" s="516">
        <v>1440</v>
      </c>
      <c r="S86" s="1279">
        <v>3400</v>
      </c>
      <c r="T86" s="1280">
        <v>980</v>
      </c>
      <c r="U86" s="516">
        <v>980</v>
      </c>
      <c r="V86" s="516">
        <f>W86-T86-U86</f>
        <v>580</v>
      </c>
      <c r="W86" s="1281">
        <v>2540</v>
      </c>
      <c r="X86" s="489">
        <v>670</v>
      </c>
      <c r="Y86" s="1282">
        <v>790</v>
      </c>
      <c r="Z86" s="1283">
        <v>980</v>
      </c>
      <c r="AA86" s="1284">
        <f>AB86-Z86-Y86</f>
        <v>1440</v>
      </c>
      <c r="AB86" s="1285">
        <v>3210</v>
      </c>
      <c r="AC86" s="1277"/>
      <c r="AD86" s="1286">
        <v>700</v>
      </c>
      <c r="AE86" s="1283">
        <v>830</v>
      </c>
      <c r="AF86" s="1283">
        <f>AG86-AE86-AD86</f>
        <v>1230</v>
      </c>
      <c r="AG86" s="1287">
        <v>2760</v>
      </c>
      <c r="AH86" s="1286">
        <v>760</v>
      </c>
      <c r="AI86" s="1283">
        <v>830</v>
      </c>
      <c r="AJ86" s="237">
        <f>AK86-AI86-AH86</f>
        <v>1410</v>
      </c>
      <c r="AK86" s="1287">
        <v>3000</v>
      </c>
      <c r="AL86" s="1286">
        <v>790</v>
      </c>
      <c r="AM86" s="1283">
        <v>830</v>
      </c>
      <c r="AN86" s="237">
        <f>AO86-AM86-AL86</f>
        <v>1410</v>
      </c>
      <c r="AO86" s="1287">
        <v>3030</v>
      </c>
    </row>
    <row r="87" spans="1:41" ht="18.75" customHeight="1" x14ac:dyDescent="0.2">
      <c r="A87" s="774"/>
      <c r="B87" s="549"/>
      <c r="C87" s="574"/>
      <c r="D87" s="1403">
        <v>3520</v>
      </c>
      <c r="E87" s="564">
        <v>4140</v>
      </c>
      <c r="F87" s="729">
        <v>2660</v>
      </c>
      <c r="G87" s="565">
        <v>2850</v>
      </c>
      <c r="H87" s="750">
        <v>2130</v>
      </c>
      <c r="I87" s="736">
        <v>3100</v>
      </c>
      <c r="J87" s="729">
        <v>2250</v>
      </c>
      <c r="K87" s="565">
        <v>3140</v>
      </c>
      <c r="L87" s="750">
        <v>2280</v>
      </c>
      <c r="M87" s="768">
        <v>3330</v>
      </c>
      <c r="N87" s="729">
        <v>2470</v>
      </c>
      <c r="O87" s="527" t="s">
        <v>240</v>
      </c>
      <c r="P87" s="1288">
        <v>1100</v>
      </c>
      <c r="Q87" s="1290">
        <v>1100</v>
      </c>
      <c r="R87" s="1278">
        <f>S87-Q87-P87</f>
        <v>1320</v>
      </c>
      <c r="S87" s="1291">
        <v>3520</v>
      </c>
      <c r="T87" s="1288">
        <f>P87</f>
        <v>1100</v>
      </c>
      <c r="U87" s="1290">
        <f>Q87</f>
        <v>1100</v>
      </c>
      <c r="V87" s="1292">
        <f>W87-T87-U87</f>
        <v>457.59999999999991</v>
      </c>
      <c r="W87" s="1293">
        <f>S87*75.5%</f>
        <v>2657.6</v>
      </c>
      <c r="X87" s="488">
        <f>(570+100)*1.122</f>
        <v>751.74000000000012</v>
      </c>
      <c r="Y87" s="458">
        <f>AB87-AA87-Z87</f>
        <v>903.29411764705901</v>
      </c>
      <c r="Z87" s="237">
        <f>Q87*AB90%</f>
        <v>1100</v>
      </c>
      <c r="AA87" s="1017">
        <v>1320</v>
      </c>
      <c r="AB87" s="460">
        <f>AB86*S89</f>
        <v>3323.294117647059</v>
      </c>
      <c r="AC87" s="467"/>
      <c r="AD87" s="465">
        <f>(570+133)*1.22</f>
        <v>857.66</v>
      </c>
      <c r="AE87" s="237">
        <f>AE86*1.122</f>
        <v>931.2600000000001</v>
      </c>
      <c r="AF87" s="237">
        <f>AG87-AD87-AE87</f>
        <v>1062.2800000000002</v>
      </c>
      <c r="AG87" s="460">
        <f>S88*AG90%</f>
        <v>2851.2000000000003</v>
      </c>
      <c r="AH87" s="465">
        <f>(603+159)*1.122</f>
        <v>854.96400000000006</v>
      </c>
      <c r="AI87" s="237">
        <f>AI86*1.122</f>
        <v>931.2600000000001</v>
      </c>
      <c r="AJ87" s="237">
        <f>AK87-AI87-AH87</f>
        <v>1311.3759999999997</v>
      </c>
      <c r="AK87" s="460">
        <f>S87*88%</f>
        <v>3097.6</v>
      </c>
      <c r="AL87" s="465">
        <f>(603+186)*1.122</f>
        <v>885.25800000000004</v>
      </c>
      <c r="AM87" s="237">
        <f>AM86*1.122</f>
        <v>931.2600000000001</v>
      </c>
      <c r="AN87" s="237">
        <f>AO87-AM87-AL87</f>
        <v>1326.8419999999999</v>
      </c>
      <c r="AO87" s="460">
        <f>S88*AO90%</f>
        <v>3143.36</v>
      </c>
    </row>
    <row r="88" spans="1:41" ht="63" customHeight="1" x14ac:dyDescent="0.25">
      <c r="A88" s="772" t="s">
        <v>44</v>
      </c>
      <c r="B88" s="557" t="s">
        <v>88</v>
      </c>
      <c r="C88" s="716">
        <v>2</v>
      </c>
      <c r="D88" s="1441">
        <v>3520</v>
      </c>
      <c r="E88" s="346">
        <v>4140</v>
      </c>
      <c r="F88" s="731">
        <v>2660</v>
      </c>
      <c r="G88" s="721">
        <v>2850</v>
      </c>
      <c r="H88" s="721">
        <v>2130</v>
      </c>
      <c r="I88" s="721">
        <v>3100</v>
      </c>
      <c r="J88" s="721">
        <v>2250</v>
      </c>
      <c r="K88" s="721">
        <v>3140</v>
      </c>
      <c r="L88" s="721">
        <v>2280</v>
      </c>
      <c r="M88" s="740">
        <v>3330</v>
      </c>
      <c r="N88" s="731">
        <v>2470</v>
      </c>
      <c r="O88" s="526" t="s">
        <v>104</v>
      </c>
      <c r="P88" s="1016">
        <v>1100</v>
      </c>
      <c r="Q88" s="1016">
        <v>1100</v>
      </c>
      <c r="R88" s="1016">
        <v>1320</v>
      </c>
      <c r="S88" s="1289">
        <v>3520</v>
      </c>
      <c r="T88" s="1014">
        <f>P88</f>
        <v>1100</v>
      </c>
      <c r="U88" s="1014">
        <f>Q88</f>
        <v>1100</v>
      </c>
      <c r="V88" s="1014">
        <v>460</v>
      </c>
      <c r="W88" s="1294">
        <f>T88+U88+V88</f>
        <v>2660</v>
      </c>
      <c r="X88" s="489">
        <v>750</v>
      </c>
      <c r="Y88" s="1479">
        <f>AB88-Z88-AA88</f>
        <v>910</v>
      </c>
      <c r="Z88" s="1331">
        <v>1100</v>
      </c>
      <c r="AA88" s="1332">
        <v>1320</v>
      </c>
      <c r="AB88" s="1333">
        <v>3330</v>
      </c>
      <c r="AC88" s="512"/>
      <c r="AD88" s="1329">
        <v>850</v>
      </c>
      <c r="AE88" s="1327">
        <v>930</v>
      </c>
      <c r="AF88" s="1327">
        <f>AG88-AE88-AD88</f>
        <v>1070</v>
      </c>
      <c r="AG88" s="1327">
        <v>2850</v>
      </c>
      <c r="AH88" s="1328">
        <v>860</v>
      </c>
      <c r="AI88" s="1326">
        <v>930</v>
      </c>
      <c r="AJ88" s="1326">
        <v>1310</v>
      </c>
      <c r="AK88" s="1326">
        <v>3100</v>
      </c>
      <c r="AL88" s="1328">
        <v>890</v>
      </c>
      <c r="AM88" s="1326">
        <v>930</v>
      </c>
      <c r="AN88" s="1326">
        <f>AO88-AM88-AL88</f>
        <v>1320</v>
      </c>
      <c r="AO88" s="1326">
        <v>3140</v>
      </c>
    </row>
    <row r="89" spans="1:41" ht="15" customHeight="1" thickBot="1" x14ac:dyDescent="0.3">
      <c r="A89" s="775"/>
      <c r="B89" s="549"/>
      <c r="C89" s="574"/>
      <c r="D89" s="741"/>
      <c r="E89" s="296"/>
      <c r="F89" s="1267"/>
      <c r="G89" s="722"/>
      <c r="H89" s="1270"/>
      <c r="I89" s="295"/>
      <c r="J89" s="1267"/>
      <c r="K89" s="722"/>
      <c r="L89" s="1270"/>
      <c r="M89" s="295"/>
      <c r="N89" s="1267"/>
      <c r="O89" s="528" t="s">
        <v>105</v>
      </c>
      <c r="P89" s="461">
        <f t="shared" ref="P89:R89" si="8">P88/P86</f>
        <v>1.1224489795918366</v>
      </c>
      <c r="Q89" s="461">
        <f t="shared" si="8"/>
        <v>1.1224489795918366</v>
      </c>
      <c r="R89" s="461">
        <f t="shared" si="8"/>
        <v>0.91666666666666663</v>
      </c>
      <c r="S89" s="462">
        <f>S88/S86</f>
        <v>1.0352941176470589</v>
      </c>
      <c r="T89" s="466">
        <f>T88/T86</f>
        <v>1.1224489795918366</v>
      </c>
      <c r="U89" s="461">
        <f>U88/U86</f>
        <v>1.1224489795918366</v>
      </c>
      <c r="V89" s="461">
        <f>V88/V86</f>
        <v>0.7931034482758621</v>
      </c>
      <c r="W89" s="479">
        <f>W88/W86</f>
        <v>1.0472440944881889</v>
      </c>
      <c r="X89" s="490"/>
      <c r="Y89" s="1282"/>
      <c r="Z89" s="1283"/>
      <c r="AA89" s="1283"/>
      <c r="AB89" s="1285"/>
      <c r="AC89" s="1323"/>
      <c r="AD89" s="1324"/>
      <c r="AE89" s="110"/>
      <c r="AF89" s="110"/>
      <c r="AG89" s="1325"/>
      <c r="AH89" s="1324"/>
      <c r="AI89" s="110"/>
      <c r="AJ89" s="110"/>
      <c r="AK89" s="1325"/>
      <c r="AL89" s="1324"/>
      <c r="AM89" s="110"/>
      <c r="AN89" s="110"/>
      <c r="AO89" s="1325"/>
    </row>
    <row r="90" spans="1:41" ht="12.75" customHeight="1" thickBot="1" x14ac:dyDescent="0.3">
      <c r="A90" s="775"/>
      <c r="B90" s="549"/>
      <c r="C90" s="574"/>
      <c r="D90" s="582"/>
      <c r="E90" s="1183">
        <v>3690</v>
      </c>
      <c r="F90" s="1269">
        <v>2540</v>
      </c>
      <c r="G90" s="1191"/>
      <c r="H90" s="1272">
        <v>2030</v>
      </c>
      <c r="I90" s="1192"/>
      <c r="J90" s="1269">
        <v>2160</v>
      </c>
      <c r="K90" s="1191"/>
      <c r="L90" s="1272">
        <v>2190</v>
      </c>
      <c r="M90" s="1192"/>
      <c r="N90" s="1269">
        <v>2350</v>
      </c>
      <c r="O90" s="51"/>
      <c r="P90" s="5"/>
      <c r="Q90" s="96"/>
      <c r="R90" s="96"/>
      <c r="S90" s="1607" t="s">
        <v>111</v>
      </c>
      <c r="T90" s="437"/>
      <c r="U90" s="1295"/>
      <c r="V90" s="1296"/>
      <c r="W90" s="1297"/>
      <c r="X90" s="491"/>
      <c r="Y90" s="118"/>
      <c r="Z90" s="169"/>
      <c r="AA90" s="169"/>
      <c r="AB90" s="418">
        <v>100</v>
      </c>
      <c r="AC90" s="1341" t="s">
        <v>158</v>
      </c>
      <c r="AD90" s="981"/>
      <c r="AE90" s="982"/>
      <c r="AF90" s="982"/>
      <c r="AG90" s="1320">
        <v>81</v>
      </c>
      <c r="AH90" s="1321"/>
      <c r="AI90" s="1322"/>
      <c r="AJ90" s="1322"/>
      <c r="AK90" s="1320">
        <v>88</v>
      </c>
      <c r="AL90" s="1321"/>
      <c r="AM90" s="1322"/>
      <c r="AN90" s="1322"/>
      <c r="AO90" s="1320">
        <v>89.3</v>
      </c>
    </row>
    <row r="91" spans="1:41" ht="12.75" customHeight="1" thickBot="1" x14ac:dyDescent="0.3">
      <c r="A91" s="775"/>
      <c r="B91" s="549"/>
      <c r="C91" s="1044">
        <v>1.05</v>
      </c>
      <c r="D91" s="582"/>
      <c r="E91" s="796">
        <f>E90*C91</f>
        <v>3874.5</v>
      </c>
      <c r="F91" s="729"/>
      <c r="G91" s="720"/>
      <c r="H91" s="750"/>
      <c r="I91" s="741"/>
      <c r="J91" s="729"/>
      <c r="K91" s="720"/>
      <c r="L91" s="750"/>
      <c r="M91" s="741"/>
      <c r="N91" s="729"/>
      <c r="O91" s="51"/>
      <c r="P91" s="5"/>
      <c r="Q91" s="96"/>
      <c r="R91" s="96"/>
      <c r="S91" s="1607" t="s">
        <v>109</v>
      </c>
      <c r="T91" s="169"/>
      <c r="U91" s="1298"/>
      <c r="V91" s="1299"/>
      <c r="W91" s="1300"/>
      <c r="X91" s="491"/>
      <c r="Y91" s="118"/>
      <c r="Z91" s="169"/>
      <c r="AA91" s="169"/>
      <c r="AB91" s="418"/>
      <c r="AC91" s="986" t="s">
        <v>161</v>
      </c>
      <c r="AD91" s="987"/>
      <c r="AE91" s="988"/>
      <c r="AF91" s="988"/>
      <c r="AG91" s="1317">
        <v>19</v>
      </c>
      <c r="AH91" s="1318"/>
      <c r="AI91" s="1319"/>
      <c r="AJ91" s="1319"/>
      <c r="AK91" s="1317">
        <v>12</v>
      </c>
      <c r="AL91" s="1318"/>
      <c r="AM91" s="1319"/>
      <c r="AN91" s="1319"/>
      <c r="AO91" s="1317">
        <v>11</v>
      </c>
    </row>
    <row r="92" spans="1:41" ht="12.75" customHeight="1" thickBot="1" x14ac:dyDescent="0.3">
      <c r="A92" s="775"/>
      <c r="B92" s="549"/>
      <c r="C92" s="1044"/>
      <c r="D92" s="582"/>
      <c r="E92" s="1404">
        <v>3870</v>
      </c>
      <c r="F92" s="729"/>
      <c r="G92" s="720"/>
      <c r="H92" s="750"/>
      <c r="I92" s="741"/>
      <c r="J92" s="729"/>
      <c r="K92" s="720"/>
      <c r="L92" s="750"/>
      <c r="M92" s="741"/>
      <c r="N92" s="729"/>
      <c r="O92" s="51"/>
      <c r="P92" s="5"/>
      <c r="Q92" s="96"/>
      <c r="R92" s="96"/>
      <c r="S92" s="1607" t="s">
        <v>244</v>
      </c>
      <c r="T92" s="1305">
        <v>980</v>
      </c>
      <c r="U92" s="1306">
        <v>980</v>
      </c>
      <c r="V92" s="1307">
        <v>580</v>
      </c>
      <c r="W92" s="1308">
        <f>T92+U92+V92</f>
        <v>2540</v>
      </c>
      <c r="X92" s="1309">
        <v>670</v>
      </c>
      <c r="Y92" s="1310">
        <v>790</v>
      </c>
      <c r="Z92" s="1306">
        <v>980</v>
      </c>
      <c r="AA92" s="1306">
        <v>580</v>
      </c>
      <c r="AB92" s="1311">
        <f>Y92+Z92+AA92</f>
        <v>2350</v>
      </c>
      <c r="AC92" s="1312"/>
      <c r="AD92" s="1313">
        <v>700</v>
      </c>
      <c r="AE92" s="1314">
        <v>830</v>
      </c>
      <c r="AF92" s="1314">
        <f>AG92-AE92-AD92</f>
        <v>500</v>
      </c>
      <c r="AG92" s="1315">
        <v>2030</v>
      </c>
      <c r="AH92" s="1313">
        <v>760</v>
      </c>
      <c r="AI92" s="1314">
        <v>830</v>
      </c>
      <c r="AJ92" s="1316">
        <v>570</v>
      </c>
      <c r="AK92" s="1315">
        <v>2160</v>
      </c>
      <c r="AL92" s="1313">
        <v>790</v>
      </c>
      <c r="AM92" s="1314">
        <v>830</v>
      </c>
      <c r="AN92" s="1314">
        <f>AO92-AM92-AL92</f>
        <v>570</v>
      </c>
      <c r="AO92" s="1315">
        <v>2190</v>
      </c>
    </row>
    <row r="93" spans="1:41" ht="56.25" customHeight="1" thickBot="1" x14ac:dyDescent="0.3">
      <c r="A93" s="772" t="s">
        <v>243</v>
      </c>
      <c r="B93" s="557" t="s">
        <v>241</v>
      </c>
      <c r="C93" s="716">
        <v>1</v>
      </c>
      <c r="D93" s="743"/>
      <c r="E93" s="558">
        <v>3870</v>
      </c>
      <c r="F93" s="731">
        <v>2660</v>
      </c>
      <c r="G93" s="721"/>
      <c r="H93" s="751">
        <v>2130</v>
      </c>
      <c r="I93" s="740"/>
      <c r="J93" s="731">
        <v>2250</v>
      </c>
      <c r="K93" s="721"/>
      <c r="L93" s="751">
        <v>2280</v>
      </c>
      <c r="M93" s="740"/>
      <c r="N93" s="731">
        <v>2470</v>
      </c>
      <c r="O93" s="51"/>
      <c r="P93" s="5"/>
      <c r="Q93" s="96"/>
      <c r="R93" s="96"/>
      <c r="S93" s="1607"/>
      <c r="T93" s="440"/>
      <c r="U93" s="1301"/>
      <c r="V93" s="1302"/>
      <c r="W93" s="1303"/>
      <c r="X93" s="491"/>
      <c r="Y93" s="482"/>
      <c r="Z93" s="440"/>
      <c r="AA93" s="440"/>
      <c r="AB93" s="446"/>
      <c r="AC93" s="443"/>
      <c r="AD93" s="444"/>
      <c r="AE93" s="445"/>
      <c r="AF93" s="445"/>
      <c r="AG93" s="443"/>
      <c r="AH93" s="444"/>
      <c r="AI93" s="445"/>
      <c r="AJ93" s="445"/>
      <c r="AK93" s="443"/>
      <c r="AL93" s="444"/>
      <c r="AM93" s="445"/>
      <c r="AN93" s="445"/>
      <c r="AO93" s="443"/>
    </row>
    <row r="94" spans="1:41" ht="14.45" customHeight="1" x14ac:dyDescent="0.25">
      <c r="A94" s="581"/>
      <c r="B94" s="549"/>
      <c r="C94" s="574"/>
      <c r="D94" s="582"/>
      <c r="E94" s="1183">
        <v>3940</v>
      </c>
      <c r="F94" s="1269">
        <v>2540</v>
      </c>
      <c r="G94" s="1191"/>
      <c r="H94" s="1272">
        <v>2030</v>
      </c>
      <c r="I94" s="1192"/>
      <c r="J94" s="1269">
        <v>2160</v>
      </c>
      <c r="K94" s="1191"/>
      <c r="L94" s="1272">
        <v>2190</v>
      </c>
      <c r="M94" s="1192"/>
      <c r="N94" s="1269">
        <v>2350</v>
      </c>
      <c r="O94" s="51"/>
      <c r="P94" s="5"/>
      <c r="Q94" s="96"/>
      <c r="R94" s="96"/>
      <c r="S94" s="57" t="s">
        <v>111</v>
      </c>
      <c r="T94" s="1390" t="s">
        <v>110</v>
      </c>
      <c r="U94" s="1295"/>
      <c r="V94" s="1480"/>
      <c r="W94" s="1304">
        <v>3520</v>
      </c>
      <c r="X94" s="1384"/>
      <c r="Y94" s="483"/>
      <c r="Z94" s="437"/>
      <c r="AA94" s="437"/>
      <c r="AB94" s="451"/>
      <c r="AC94" s="1899" t="s">
        <v>160</v>
      </c>
      <c r="AD94" s="990"/>
      <c r="AE94" s="991"/>
      <c r="AF94" s="992"/>
      <c r="AG94" s="993">
        <v>0.8</v>
      </c>
      <c r="AH94" s="990"/>
      <c r="AI94" s="991"/>
      <c r="AJ94" s="992"/>
      <c r="AK94" s="993">
        <v>0.85</v>
      </c>
      <c r="AL94" s="990"/>
      <c r="AM94" s="991"/>
      <c r="AN94" s="992"/>
      <c r="AO94" s="993">
        <v>0.86</v>
      </c>
    </row>
    <row r="95" spans="1:41" ht="12.6" customHeight="1" thickBot="1" x14ac:dyDescent="0.3">
      <c r="A95" s="581"/>
      <c r="B95" s="549"/>
      <c r="C95" s="1044">
        <v>1.05</v>
      </c>
      <c r="D95" s="582"/>
      <c r="E95" s="796">
        <f>E94*C95</f>
        <v>4137</v>
      </c>
      <c r="F95" s="729"/>
      <c r="G95" s="719"/>
      <c r="H95" s="749"/>
      <c r="I95" s="726"/>
      <c r="J95" s="727"/>
      <c r="K95" s="719"/>
      <c r="L95" s="750"/>
      <c r="M95" s="741"/>
      <c r="N95" s="729"/>
      <c r="O95" s="51"/>
      <c r="S95" s="58" t="s">
        <v>110</v>
      </c>
      <c r="T95" s="1387"/>
      <c r="U95" s="1387"/>
      <c r="V95" s="1387"/>
      <c r="W95" s="1391"/>
      <c r="X95" s="1385"/>
      <c r="Y95" s="503">
        <f>Y88</f>
        <v>910</v>
      </c>
      <c r="Z95" s="504">
        <f>Z88</f>
        <v>1100</v>
      </c>
      <c r="AA95" s="1020">
        <f>V96</f>
        <v>460</v>
      </c>
      <c r="AB95" s="505">
        <f>AA95+Z95+Y95</f>
        <v>2470</v>
      </c>
      <c r="AC95" s="1900"/>
      <c r="AD95" s="506">
        <f>AD88</f>
        <v>850</v>
      </c>
      <c r="AE95" s="507">
        <f>AE88</f>
        <v>930</v>
      </c>
      <c r="AF95" s="1020">
        <f>AG95-AD95-AE95</f>
        <v>348</v>
      </c>
      <c r="AG95" s="508">
        <f>2660*80%</f>
        <v>2128</v>
      </c>
      <c r="AH95" s="506">
        <f>AH88</f>
        <v>860</v>
      </c>
      <c r="AI95" s="507">
        <f>AI88</f>
        <v>930</v>
      </c>
      <c r="AJ95" s="1020">
        <f>AK95-AI95-AH95</f>
        <v>471</v>
      </c>
      <c r="AK95" s="508">
        <f>2660*85%</f>
        <v>2261</v>
      </c>
      <c r="AL95" s="506">
        <f>AL88</f>
        <v>890</v>
      </c>
      <c r="AM95" s="507">
        <f>AM88</f>
        <v>930</v>
      </c>
      <c r="AN95" s="1020">
        <f>AO95-AM95-AL95</f>
        <v>467.59999999999991</v>
      </c>
      <c r="AO95" s="508">
        <f>2660*86%</f>
        <v>2287.6</v>
      </c>
    </row>
    <row r="96" spans="1:41" ht="15" customHeight="1" thickBot="1" x14ac:dyDescent="0.3">
      <c r="A96" s="581"/>
      <c r="B96" s="549"/>
      <c r="C96" s="574"/>
      <c r="D96" s="582"/>
      <c r="E96" s="555">
        <v>4140</v>
      </c>
      <c r="F96" s="729"/>
      <c r="G96" s="720"/>
      <c r="H96" s="750"/>
      <c r="I96" s="741"/>
      <c r="J96" s="729"/>
      <c r="K96" s="720"/>
      <c r="L96" s="750"/>
      <c r="M96" s="741"/>
      <c r="N96" s="729"/>
      <c r="O96" s="51"/>
      <c r="S96" s="59" t="s">
        <v>244</v>
      </c>
      <c r="T96" s="1392">
        <f>T88</f>
        <v>1100</v>
      </c>
      <c r="U96" s="1393">
        <f>U88</f>
        <v>1100</v>
      </c>
      <c r="V96" s="1393">
        <f>V88</f>
        <v>460</v>
      </c>
      <c r="W96" s="1394">
        <f>W88</f>
        <v>2660</v>
      </c>
      <c r="X96" s="1386">
        <v>750</v>
      </c>
      <c r="Y96" s="1334">
        <f>Y88</f>
        <v>910</v>
      </c>
      <c r="Z96" s="1335">
        <f>Z88</f>
        <v>1100</v>
      </c>
      <c r="AA96" s="1335">
        <v>460</v>
      </c>
      <c r="AB96" s="1336">
        <f>Y96+Z96+AA96</f>
        <v>2470</v>
      </c>
      <c r="AC96" s="1900"/>
      <c r="AD96" s="1337">
        <v>850</v>
      </c>
      <c r="AE96" s="1338">
        <v>930</v>
      </c>
      <c r="AF96" s="1338">
        <v>350</v>
      </c>
      <c r="AG96" s="1339">
        <f>AF96+AE96+AD96</f>
        <v>2130</v>
      </c>
      <c r="AH96" s="1337">
        <v>860</v>
      </c>
      <c r="AI96" s="1338">
        <v>930</v>
      </c>
      <c r="AJ96" s="1340">
        <v>460</v>
      </c>
      <c r="AK96" s="1339">
        <f>AH96+AI96+AJ96</f>
        <v>2250</v>
      </c>
      <c r="AL96" s="1337">
        <v>890</v>
      </c>
      <c r="AM96" s="1338">
        <v>930</v>
      </c>
      <c r="AN96" s="1338">
        <v>460</v>
      </c>
      <c r="AO96" s="1339">
        <f>AL96+AM96+AN96</f>
        <v>2280</v>
      </c>
    </row>
    <row r="97" spans="1:41" ht="47.25" customHeight="1" x14ac:dyDescent="0.25">
      <c r="A97" s="772" t="s">
        <v>242</v>
      </c>
      <c r="B97" s="557" t="s">
        <v>68</v>
      </c>
      <c r="C97" s="716">
        <v>1</v>
      </c>
      <c r="D97" s="730"/>
      <c r="E97" s="558">
        <v>4140</v>
      </c>
      <c r="F97" s="731">
        <v>2660</v>
      </c>
      <c r="G97" s="721"/>
      <c r="H97" s="751">
        <v>2130</v>
      </c>
      <c r="I97" s="740"/>
      <c r="J97" s="731">
        <v>2250</v>
      </c>
      <c r="K97" s="721"/>
      <c r="L97" s="751">
        <v>2280</v>
      </c>
      <c r="M97" s="740"/>
      <c r="N97" s="731">
        <v>2470</v>
      </c>
      <c r="S97" s="1388" t="s">
        <v>177</v>
      </c>
      <c r="T97" s="1330">
        <v>1100</v>
      </c>
      <c r="U97" s="1330">
        <v>1100</v>
      </c>
      <c r="V97" s="1389"/>
      <c r="W97" s="1330">
        <f>T97+U97</f>
        <v>2200</v>
      </c>
      <c r="X97" s="1343"/>
      <c r="Y97" s="1330">
        <f>Y88</f>
        <v>910</v>
      </c>
      <c r="Z97" s="1330">
        <f>Z88</f>
        <v>1100</v>
      </c>
      <c r="AA97" s="1330"/>
      <c r="AB97" s="1344">
        <f>Y97+Z97</f>
        <v>2010</v>
      </c>
      <c r="AC97" s="1342" t="s">
        <v>177</v>
      </c>
      <c r="AD97" s="1342">
        <f>AD88</f>
        <v>850</v>
      </c>
      <c r="AE97" s="1342">
        <f>AE88</f>
        <v>930</v>
      </c>
      <c r="AF97" s="1342"/>
      <c r="AG97" s="1342">
        <f>AD97+AE97</f>
        <v>1780</v>
      </c>
      <c r="AH97" s="1342">
        <f>AH88</f>
        <v>860</v>
      </c>
      <c r="AI97" s="1342">
        <f>AI88</f>
        <v>930</v>
      </c>
      <c r="AJ97" s="1342"/>
      <c r="AK97" s="1342">
        <f>AH97+AI97</f>
        <v>1790</v>
      </c>
      <c r="AL97" s="1342">
        <f>AL88</f>
        <v>890</v>
      </c>
      <c r="AM97" s="1342">
        <f>AM88</f>
        <v>930</v>
      </c>
      <c r="AN97" s="1342"/>
      <c r="AO97" s="1342">
        <f>AL97+AM97</f>
        <v>1820</v>
      </c>
    </row>
    <row r="98" spans="1:41" ht="13.5" customHeight="1" x14ac:dyDescent="0.2">
      <c r="A98" s="581"/>
      <c r="B98" s="549"/>
      <c r="C98" s="718"/>
      <c r="D98" s="582"/>
      <c r="E98" s="1183">
        <v>4260</v>
      </c>
      <c r="F98" s="1269">
        <v>2540</v>
      </c>
      <c r="G98" s="1191"/>
      <c r="H98" s="1272">
        <v>2030</v>
      </c>
      <c r="I98" s="1192"/>
      <c r="J98" s="1269">
        <v>2160</v>
      </c>
      <c r="K98" s="1191"/>
      <c r="L98" s="1272">
        <v>2190</v>
      </c>
      <c r="M98" s="1192"/>
      <c r="N98" s="1269">
        <v>2350</v>
      </c>
    </row>
    <row r="99" spans="1:41" ht="13.15" customHeight="1" x14ac:dyDescent="0.2">
      <c r="A99" s="581"/>
      <c r="B99" s="549"/>
      <c r="C99" s="1044">
        <v>1.05</v>
      </c>
      <c r="D99" s="728"/>
      <c r="E99" s="796">
        <f>E98*C99</f>
        <v>4473</v>
      </c>
      <c r="F99" s="729"/>
      <c r="G99" s="720"/>
      <c r="H99" s="750"/>
      <c r="I99" s="741"/>
      <c r="J99" s="729"/>
      <c r="K99" s="720"/>
      <c r="L99" s="750"/>
      <c r="M99" s="741"/>
      <c r="N99" s="729"/>
      <c r="V99" s="1345">
        <f>V96/R88%</f>
        <v>34.848484848484851</v>
      </c>
      <c r="W99" s="1345"/>
      <c r="X99" s="1345"/>
      <c r="Y99" s="1345"/>
      <c r="Z99" s="1345"/>
      <c r="AA99" s="1345">
        <f>AA92/AA86%</f>
        <v>40.277777777777779</v>
      </c>
      <c r="AB99" s="1345"/>
      <c r="AC99" s="1345"/>
      <c r="AD99" s="1345"/>
      <c r="AE99" s="1345"/>
      <c r="AF99" s="1345">
        <f>AF92/AF86%</f>
        <v>40.650406504065039</v>
      </c>
      <c r="AG99" s="1345"/>
      <c r="AH99" s="1345"/>
      <c r="AI99" s="1345"/>
      <c r="AJ99" s="1345">
        <f>AJ92/AJ86%</f>
        <v>40.425531914893618</v>
      </c>
      <c r="AK99" s="1345"/>
      <c r="AL99" s="1345"/>
      <c r="AM99" s="1345"/>
      <c r="AN99" s="1345">
        <f>AN92/AN86%</f>
        <v>40.425531914893618</v>
      </c>
      <c r="AO99" s="1345"/>
    </row>
    <row r="100" spans="1:41" ht="93" customHeight="1" x14ac:dyDescent="0.2">
      <c r="A100" s="776" t="s">
        <v>165</v>
      </c>
      <c r="B100" s="557" t="s">
        <v>134</v>
      </c>
      <c r="C100" s="716">
        <v>1</v>
      </c>
      <c r="D100" s="730"/>
      <c r="E100" s="558">
        <v>4480</v>
      </c>
      <c r="F100" s="731">
        <v>2660</v>
      </c>
      <c r="G100" s="721"/>
      <c r="H100" s="751">
        <v>2130</v>
      </c>
      <c r="I100" s="740"/>
      <c r="J100" s="731">
        <v>2250</v>
      </c>
      <c r="K100" s="721"/>
      <c r="L100" s="751">
        <v>2280</v>
      </c>
      <c r="M100" s="740"/>
      <c r="N100" s="731">
        <v>2470</v>
      </c>
    </row>
    <row r="101" spans="1:41" ht="10.9" customHeight="1" x14ac:dyDescent="0.2">
      <c r="A101" s="775"/>
      <c r="B101" s="549"/>
      <c r="C101" s="574"/>
      <c r="D101" s="582"/>
      <c r="E101" s="570">
        <v>3400</v>
      </c>
      <c r="F101" s="745"/>
      <c r="G101" s="724"/>
      <c r="H101" s="676"/>
      <c r="I101" s="582"/>
      <c r="J101" s="745"/>
      <c r="K101" s="758"/>
      <c r="L101" s="763"/>
      <c r="M101" s="582"/>
      <c r="N101" s="575"/>
    </row>
    <row r="102" spans="1:41" ht="12" customHeight="1" x14ac:dyDescent="0.2">
      <c r="A102" s="775"/>
      <c r="B102" s="549"/>
      <c r="C102" s="1044">
        <v>1.05</v>
      </c>
      <c r="D102" s="582"/>
      <c r="E102" s="620">
        <f>D88</f>
        <v>3520</v>
      </c>
      <c r="F102" s="621"/>
      <c r="G102" s="633"/>
      <c r="H102" s="606"/>
      <c r="I102" s="620"/>
      <c r="J102" s="621"/>
      <c r="K102" s="633"/>
      <c r="L102" s="606"/>
      <c r="M102" s="620"/>
      <c r="N102" s="621"/>
    </row>
    <row r="103" spans="1:41" ht="93" customHeight="1" thickBot="1" x14ac:dyDescent="0.25">
      <c r="A103" s="779" t="s">
        <v>204</v>
      </c>
      <c r="B103" s="780" t="s">
        <v>61</v>
      </c>
      <c r="C103" s="781">
        <v>1</v>
      </c>
      <c r="D103" s="746"/>
      <c r="E103" s="747">
        <v>3520</v>
      </c>
      <c r="F103" s="748"/>
      <c r="G103" s="782"/>
      <c r="H103" s="783"/>
      <c r="I103" s="761"/>
      <c r="J103" s="748"/>
      <c r="K103" s="782"/>
      <c r="L103" s="783"/>
      <c r="M103" s="761"/>
      <c r="N103" s="748"/>
    </row>
    <row r="104" spans="1:41" ht="24" customHeight="1" thickBot="1" x14ac:dyDescent="0.25">
      <c r="A104" s="1878" t="s">
        <v>54</v>
      </c>
      <c r="B104" s="1879"/>
      <c r="C104" s="1879"/>
      <c r="D104" s="1879"/>
      <c r="E104" s="1879"/>
      <c r="F104" s="1879"/>
      <c r="G104" s="1879"/>
      <c r="H104" s="1879"/>
      <c r="I104" s="1879"/>
      <c r="J104" s="1879"/>
      <c r="K104" s="1879"/>
      <c r="L104" s="1879"/>
      <c r="M104" s="1596"/>
      <c r="N104" s="778"/>
    </row>
    <row r="105" spans="1:41" ht="12" customHeight="1" x14ac:dyDescent="0.2">
      <c r="A105" s="804"/>
      <c r="B105" s="805"/>
      <c r="C105" s="806"/>
      <c r="D105" s="1189">
        <v>3890</v>
      </c>
      <c r="E105" s="1190">
        <v>5440</v>
      </c>
      <c r="F105" s="1269">
        <v>2540</v>
      </c>
      <c r="G105" s="1191">
        <v>3150</v>
      </c>
      <c r="H105" s="1272">
        <v>2030</v>
      </c>
      <c r="I105" s="1346">
        <v>3420</v>
      </c>
      <c r="J105" s="1348">
        <v>2160</v>
      </c>
      <c r="K105" s="1191">
        <v>3460</v>
      </c>
      <c r="L105" s="1272">
        <v>2190</v>
      </c>
      <c r="M105" s="1192">
        <v>3690</v>
      </c>
      <c r="N105" s="1269">
        <v>2350</v>
      </c>
    </row>
    <row r="106" spans="1:41" ht="11.45" customHeight="1" x14ac:dyDescent="0.2">
      <c r="A106" s="809"/>
      <c r="B106" s="569"/>
      <c r="C106" s="1044">
        <v>1.05</v>
      </c>
      <c r="D106" s="1179">
        <f>D105*C106</f>
        <v>4084.5</v>
      </c>
      <c r="E106" s="554">
        <f>D106*140%</f>
        <v>5718.2999999999993</v>
      </c>
      <c r="F106" s="737"/>
      <c r="G106" s="719">
        <f>D106*81%</f>
        <v>3308.4450000000002</v>
      </c>
      <c r="H106" s="749"/>
      <c r="I106" s="726">
        <f>D106*88%</f>
        <v>3594.36</v>
      </c>
      <c r="J106" s="727"/>
      <c r="K106" s="719">
        <f>D106*89%</f>
        <v>3635.2049999999999</v>
      </c>
      <c r="L106" s="754"/>
      <c r="M106" s="726">
        <f>D106*95%</f>
        <v>3880.2749999999996</v>
      </c>
      <c r="N106" s="737"/>
    </row>
    <row r="107" spans="1:41" ht="13.15" customHeight="1" x14ac:dyDescent="0.2">
      <c r="A107" s="809"/>
      <c r="B107" s="569"/>
      <c r="C107" s="785"/>
      <c r="D107" s="793">
        <v>4100</v>
      </c>
      <c r="E107" s="572">
        <v>5700</v>
      </c>
      <c r="F107" s="729"/>
      <c r="G107" s="720">
        <v>3300</v>
      </c>
      <c r="H107" s="750"/>
      <c r="I107" s="728">
        <v>3600</v>
      </c>
      <c r="J107" s="729"/>
      <c r="K107" s="720">
        <v>3650</v>
      </c>
      <c r="L107" s="750"/>
      <c r="M107" s="741">
        <v>3800</v>
      </c>
      <c r="N107" s="729"/>
    </row>
    <row r="108" spans="1:41" ht="55.15" customHeight="1" x14ac:dyDescent="0.2">
      <c r="A108" s="772" t="s">
        <v>51</v>
      </c>
      <c r="B108" s="557" t="s">
        <v>166</v>
      </c>
      <c r="C108" s="786">
        <v>2</v>
      </c>
      <c r="D108" s="772">
        <v>4100</v>
      </c>
      <c r="E108" s="556">
        <v>5700</v>
      </c>
      <c r="F108" s="731">
        <v>2660</v>
      </c>
      <c r="G108" s="721">
        <v>3300</v>
      </c>
      <c r="H108" s="751">
        <v>2130</v>
      </c>
      <c r="I108" s="740">
        <v>3600</v>
      </c>
      <c r="J108" s="731">
        <v>2250</v>
      </c>
      <c r="K108" s="721">
        <v>3650</v>
      </c>
      <c r="L108" s="751">
        <v>2280</v>
      </c>
      <c r="M108" s="740">
        <v>3800</v>
      </c>
      <c r="N108" s="731">
        <v>2470</v>
      </c>
    </row>
    <row r="109" spans="1:41" ht="12.6" customHeight="1" thickBot="1" x14ac:dyDescent="0.25">
      <c r="A109" s="581"/>
      <c r="B109" s="549"/>
      <c r="C109" s="787"/>
      <c r="D109" s="1100">
        <v>4070</v>
      </c>
      <c r="E109" s="1101">
        <v>5700</v>
      </c>
      <c r="F109" s="1469">
        <v>2540</v>
      </c>
      <c r="G109" s="1456">
        <v>3300</v>
      </c>
      <c r="H109" s="1471">
        <v>2030</v>
      </c>
      <c r="I109" s="1457">
        <v>3590</v>
      </c>
      <c r="J109" s="1469">
        <v>2160</v>
      </c>
      <c r="K109" s="1456">
        <v>3630</v>
      </c>
      <c r="L109" s="1471">
        <v>2190</v>
      </c>
      <c r="M109" s="1457">
        <v>3870</v>
      </c>
      <c r="N109" s="1469">
        <v>2350</v>
      </c>
    </row>
    <row r="110" spans="1:41" ht="12.6" customHeight="1" x14ac:dyDescent="0.2">
      <c r="A110" s="581"/>
      <c r="B110" s="549"/>
      <c r="C110" s="1044">
        <v>1.05</v>
      </c>
      <c r="D110" s="796">
        <f>D109*C110</f>
        <v>4273.5</v>
      </c>
      <c r="E110" s="554">
        <f>D110*140%</f>
        <v>5982.9</v>
      </c>
      <c r="F110" s="735"/>
      <c r="G110" s="719">
        <f>D110*81%</f>
        <v>3461.5350000000003</v>
      </c>
      <c r="H110" s="749"/>
      <c r="I110" s="726">
        <f>D110*88%</f>
        <v>3760.68</v>
      </c>
      <c r="J110" s="727"/>
      <c r="K110" s="719">
        <f>D110*89%</f>
        <v>3803.415</v>
      </c>
      <c r="L110" s="754"/>
      <c r="M110" s="726">
        <f>D110*95%</f>
        <v>4059.8249999999998</v>
      </c>
      <c r="N110" s="737"/>
    </row>
    <row r="111" spans="1:41" ht="15.75" customHeight="1" x14ac:dyDescent="0.2">
      <c r="A111" s="581"/>
      <c r="B111" s="549"/>
      <c r="C111" s="787"/>
      <c r="D111" s="728">
        <v>4270</v>
      </c>
      <c r="E111" s="555">
        <v>6000</v>
      </c>
      <c r="F111" s="729"/>
      <c r="G111" s="720">
        <v>3450</v>
      </c>
      <c r="H111" s="750"/>
      <c r="I111" s="726">
        <v>3750</v>
      </c>
      <c r="J111" s="729"/>
      <c r="K111" s="720">
        <v>3800</v>
      </c>
      <c r="L111" s="750"/>
      <c r="M111" s="741">
        <v>4000</v>
      </c>
      <c r="N111" s="729"/>
    </row>
    <row r="112" spans="1:41" ht="73.5" customHeight="1" thickBot="1" x14ac:dyDescent="0.25">
      <c r="A112" s="810" t="s">
        <v>136</v>
      </c>
      <c r="B112" s="811" t="s">
        <v>167</v>
      </c>
      <c r="C112" s="812">
        <v>2</v>
      </c>
      <c r="D112" s="1103">
        <v>4270</v>
      </c>
      <c r="E112" s="1104">
        <v>6000</v>
      </c>
      <c r="F112" s="731">
        <v>2660</v>
      </c>
      <c r="G112" s="782">
        <v>3450</v>
      </c>
      <c r="H112" s="751">
        <v>2130</v>
      </c>
      <c r="I112" s="761">
        <v>3750</v>
      </c>
      <c r="J112" s="731">
        <v>2250</v>
      </c>
      <c r="K112" s="782">
        <v>3800</v>
      </c>
      <c r="L112" s="751">
        <v>2280</v>
      </c>
      <c r="M112" s="761">
        <v>4000</v>
      </c>
      <c r="N112" s="731">
        <v>2470</v>
      </c>
    </row>
    <row r="113" spans="1:14" ht="28.15" customHeight="1" thickBot="1" x14ac:dyDescent="0.25">
      <c r="A113" s="1819" t="s">
        <v>95</v>
      </c>
      <c r="B113" s="1820"/>
      <c r="C113" s="1820"/>
      <c r="D113" s="1820"/>
      <c r="E113" s="1820"/>
      <c r="F113" s="1820"/>
      <c r="G113" s="1820"/>
      <c r="H113" s="1820"/>
      <c r="I113" s="1820"/>
      <c r="J113" s="1820"/>
      <c r="K113" s="1820"/>
      <c r="L113" s="1820"/>
      <c r="M113" s="1820"/>
      <c r="N113" s="1821"/>
    </row>
    <row r="114" spans="1:14" ht="12.75" customHeight="1" thickBot="1" x14ac:dyDescent="0.25">
      <c r="A114" s="813"/>
      <c r="B114" s="813"/>
      <c r="C114" s="813"/>
      <c r="D114" s="814"/>
      <c r="E114" s="814"/>
      <c r="F114" s="814"/>
    </row>
    <row r="115" spans="1:14" ht="12.6" customHeight="1" x14ac:dyDescent="0.2">
      <c r="A115" s="816"/>
      <c r="B115" s="817"/>
      <c r="C115" s="832">
        <v>1</v>
      </c>
      <c r="D115" s="1127">
        <v>4990</v>
      </c>
      <c r="E115" s="1183">
        <v>6980</v>
      </c>
      <c r="F115" s="1184">
        <v>2740</v>
      </c>
      <c r="G115" s="844">
        <v>0.81</v>
      </c>
      <c r="H115" s="845">
        <v>0.8</v>
      </c>
      <c r="I115" s="846">
        <v>0.88</v>
      </c>
      <c r="J115" s="847">
        <v>0.85</v>
      </c>
      <c r="K115" s="844">
        <v>0.89</v>
      </c>
      <c r="L115" s="845">
        <v>0.86</v>
      </c>
      <c r="M115" s="846">
        <v>0.95</v>
      </c>
      <c r="N115" s="847">
        <v>0.9</v>
      </c>
    </row>
    <row r="116" spans="1:14" ht="12.6" customHeight="1" x14ac:dyDescent="0.2">
      <c r="A116" s="326"/>
      <c r="B116" s="549"/>
      <c r="C116" s="1044">
        <v>1.05</v>
      </c>
      <c r="D116" s="1028">
        <f>D115*C116</f>
        <v>5239.5</v>
      </c>
      <c r="E116" s="564">
        <f>D116*140%</f>
        <v>7335.2999999999993</v>
      </c>
      <c r="F116" s="737">
        <f>D116*55%</f>
        <v>2881.7250000000004</v>
      </c>
      <c r="G116" s="843">
        <f>D116*G115/100</f>
        <v>42.439949999999996</v>
      </c>
      <c r="H116" s="754">
        <f>F116*H115</f>
        <v>2305.3800000000006</v>
      </c>
      <c r="I116" s="843">
        <f>D116*I115/100</f>
        <v>46.107600000000005</v>
      </c>
      <c r="J116" s="737">
        <f>F116*J115</f>
        <v>2449.4662500000004</v>
      </c>
      <c r="K116" s="843">
        <f>D116*K115/100</f>
        <v>46.631549999999997</v>
      </c>
      <c r="L116" s="754">
        <f>F116*L115</f>
        <v>2478.2835000000005</v>
      </c>
      <c r="M116" s="843">
        <f>D116*M115/100</f>
        <v>49.77525</v>
      </c>
      <c r="N116" s="737">
        <f>F116*N115</f>
        <v>2593.5525000000002</v>
      </c>
    </row>
    <row r="117" spans="1:14" ht="12" customHeight="1" x14ac:dyDescent="0.2">
      <c r="A117" s="326"/>
      <c r="B117" s="549"/>
      <c r="C117" s="834">
        <v>2</v>
      </c>
      <c r="D117" s="728">
        <v>5250</v>
      </c>
      <c r="E117" s="555">
        <v>7350</v>
      </c>
      <c r="F117" s="820">
        <v>2900</v>
      </c>
      <c r="G117" s="848">
        <v>4250</v>
      </c>
      <c r="H117" s="849">
        <v>2300</v>
      </c>
      <c r="I117" s="850">
        <v>4600</v>
      </c>
      <c r="J117" s="851">
        <v>2450</v>
      </c>
      <c r="K117" s="848">
        <v>4650</v>
      </c>
      <c r="L117" s="849">
        <v>2500</v>
      </c>
      <c r="M117" s="850">
        <v>4950</v>
      </c>
      <c r="N117" s="851">
        <v>2600</v>
      </c>
    </row>
    <row r="118" spans="1:14" ht="55.9" customHeight="1" thickBot="1" x14ac:dyDescent="0.25">
      <c r="A118" s="772" t="s">
        <v>15</v>
      </c>
      <c r="B118" s="557" t="s">
        <v>168</v>
      </c>
      <c r="C118" s="835">
        <v>2</v>
      </c>
      <c r="D118" s="730">
        <v>5250</v>
      </c>
      <c r="E118" s="558">
        <v>7350</v>
      </c>
      <c r="F118" s="821">
        <v>2900</v>
      </c>
      <c r="G118" s="830">
        <v>4250</v>
      </c>
      <c r="H118" s="825">
        <v>2300</v>
      </c>
      <c r="I118" s="730">
        <v>4600</v>
      </c>
      <c r="J118" s="731">
        <v>2450</v>
      </c>
      <c r="K118" s="830">
        <v>4650</v>
      </c>
      <c r="L118" s="825">
        <v>2500</v>
      </c>
      <c r="M118" s="730">
        <v>4950</v>
      </c>
      <c r="N118" s="821">
        <v>2600</v>
      </c>
    </row>
    <row r="119" spans="1:14" ht="12" customHeight="1" x14ac:dyDescent="0.2">
      <c r="A119" s="581"/>
      <c r="B119" s="549"/>
      <c r="C119" s="836"/>
      <c r="D119" s="1127">
        <v>5380</v>
      </c>
      <c r="E119" s="1183">
        <v>7530</v>
      </c>
      <c r="F119" s="1184">
        <v>2960</v>
      </c>
      <c r="G119" s="844">
        <v>0.81</v>
      </c>
      <c r="H119" s="845">
        <v>0.8</v>
      </c>
      <c r="I119" s="846">
        <v>0.88</v>
      </c>
      <c r="J119" s="847">
        <v>0.85</v>
      </c>
      <c r="K119" s="844">
        <v>0.89</v>
      </c>
      <c r="L119" s="845">
        <v>0.86</v>
      </c>
      <c r="M119" s="846">
        <v>0.95</v>
      </c>
      <c r="N119" s="847">
        <v>0.9</v>
      </c>
    </row>
    <row r="120" spans="1:14" ht="13.15" customHeight="1" x14ac:dyDescent="0.2">
      <c r="A120" s="581"/>
      <c r="B120" s="549"/>
      <c r="C120" s="1044">
        <v>1.05</v>
      </c>
      <c r="D120" s="796">
        <f>D119*C120</f>
        <v>5649</v>
      </c>
      <c r="E120" s="564">
        <f>D120*140%</f>
        <v>7908.5999999999995</v>
      </c>
      <c r="F120" s="737">
        <f>D120*55%</f>
        <v>3106.9500000000003</v>
      </c>
      <c r="G120" s="843">
        <f>D120*G119/100</f>
        <v>45.756900000000002</v>
      </c>
      <c r="H120" s="754">
        <f>F120*H119</f>
        <v>2485.5600000000004</v>
      </c>
      <c r="I120" s="843">
        <f>D120*I119/100</f>
        <v>49.711199999999998</v>
      </c>
      <c r="J120" s="737">
        <f>F120*J119</f>
        <v>2640.9075000000003</v>
      </c>
      <c r="K120" s="843">
        <f>D120*K119/100</f>
        <v>50.2761</v>
      </c>
      <c r="L120" s="1349">
        <f>F120*L119</f>
        <v>2671.9770000000003</v>
      </c>
      <c r="M120" s="843">
        <f>D120*M119/100</f>
        <v>53.665500000000002</v>
      </c>
      <c r="N120" s="737">
        <f>F120*N119</f>
        <v>2796.2550000000001</v>
      </c>
    </row>
    <row r="121" spans="1:14" ht="12" customHeight="1" x14ac:dyDescent="0.2">
      <c r="A121" s="581"/>
      <c r="B121" s="549"/>
      <c r="C121" s="836"/>
      <c r="D121" s="728">
        <v>5650</v>
      </c>
      <c r="E121" s="555">
        <v>7900</v>
      </c>
      <c r="F121" s="820">
        <v>3100</v>
      </c>
      <c r="G121" s="757">
        <v>4550</v>
      </c>
      <c r="H121" s="824">
        <v>2450</v>
      </c>
      <c r="I121" s="728">
        <v>4950</v>
      </c>
      <c r="J121" s="820">
        <v>2650</v>
      </c>
      <c r="K121" s="757">
        <v>5000</v>
      </c>
      <c r="L121" s="824">
        <v>2700</v>
      </c>
      <c r="M121" s="728">
        <v>5300</v>
      </c>
      <c r="N121" s="820">
        <v>2800</v>
      </c>
    </row>
    <row r="122" spans="1:14" ht="63.75" customHeight="1" thickBot="1" x14ac:dyDescent="0.25">
      <c r="A122" s="730" t="s">
        <v>14</v>
      </c>
      <c r="B122" s="557" t="s">
        <v>169</v>
      </c>
      <c r="C122" s="835">
        <v>2</v>
      </c>
      <c r="D122" s="730">
        <v>5650</v>
      </c>
      <c r="E122" s="558">
        <v>7900</v>
      </c>
      <c r="F122" s="821">
        <v>3100</v>
      </c>
      <c r="G122" s="830">
        <v>4550</v>
      </c>
      <c r="H122" s="825">
        <v>2450</v>
      </c>
      <c r="I122" s="730">
        <v>4950</v>
      </c>
      <c r="J122" s="731">
        <v>2650</v>
      </c>
      <c r="K122" s="830">
        <v>5000</v>
      </c>
      <c r="L122" s="825">
        <v>2700</v>
      </c>
      <c r="M122" s="730">
        <v>5300</v>
      </c>
      <c r="N122" s="821">
        <v>2800</v>
      </c>
    </row>
    <row r="123" spans="1:14" ht="13.9" customHeight="1" x14ac:dyDescent="0.2">
      <c r="A123" s="326"/>
      <c r="B123" s="549"/>
      <c r="C123" s="836"/>
      <c r="D123" s="1127">
        <v>5720</v>
      </c>
      <c r="E123" s="1183">
        <v>8010</v>
      </c>
      <c r="F123" s="1184">
        <v>3150</v>
      </c>
      <c r="G123" s="844">
        <v>0.81</v>
      </c>
      <c r="H123" s="845">
        <v>0.8</v>
      </c>
      <c r="I123" s="846">
        <v>0.88</v>
      </c>
      <c r="J123" s="847">
        <v>0.85</v>
      </c>
      <c r="K123" s="844">
        <v>0.89</v>
      </c>
      <c r="L123" s="845">
        <v>0.86</v>
      </c>
      <c r="M123" s="846">
        <v>0.95</v>
      </c>
      <c r="N123" s="847">
        <v>0.9</v>
      </c>
    </row>
    <row r="124" spans="1:14" ht="15.6" customHeight="1" x14ac:dyDescent="0.2">
      <c r="A124" s="326"/>
      <c r="B124" s="549"/>
      <c r="C124" s="1044">
        <v>1.05</v>
      </c>
      <c r="D124" s="796">
        <f>D123*C124</f>
        <v>6006</v>
      </c>
      <c r="E124" s="564">
        <f>D124*140%</f>
        <v>8408.4</v>
      </c>
      <c r="F124" s="737">
        <f>D124*55%</f>
        <v>3303.3</v>
      </c>
      <c r="G124" s="843">
        <f>D124*G123/100</f>
        <v>48.648600000000009</v>
      </c>
      <c r="H124" s="754">
        <f>F124*H123</f>
        <v>2642.6400000000003</v>
      </c>
      <c r="I124" s="843">
        <f>D124*I123/100</f>
        <v>52.852799999999995</v>
      </c>
      <c r="J124" s="737">
        <f>F124*J123</f>
        <v>2807.8050000000003</v>
      </c>
      <c r="K124" s="843">
        <f>D124*K123/100</f>
        <v>53.453400000000002</v>
      </c>
      <c r="L124" s="754">
        <f>F124*L123</f>
        <v>2840.8380000000002</v>
      </c>
      <c r="M124" s="827">
        <f>D124*M123/100</f>
        <v>57.056999999999995</v>
      </c>
      <c r="N124" s="737">
        <f>F124*N123</f>
        <v>2972.9700000000003</v>
      </c>
    </row>
    <row r="125" spans="1:14" ht="18.600000000000001" customHeight="1" x14ac:dyDescent="0.2">
      <c r="A125" s="582"/>
      <c r="B125" s="549"/>
      <c r="C125" s="836"/>
      <c r="D125" s="728">
        <v>6000</v>
      </c>
      <c r="E125" s="555">
        <v>8400</v>
      </c>
      <c r="F125" s="820">
        <v>3300</v>
      </c>
      <c r="G125" s="757">
        <v>4850</v>
      </c>
      <c r="H125" s="824">
        <v>2650</v>
      </c>
      <c r="I125" s="728">
        <v>5300</v>
      </c>
      <c r="J125" s="820">
        <v>2800</v>
      </c>
      <c r="K125" s="757">
        <v>5350</v>
      </c>
      <c r="L125" s="824">
        <v>2850</v>
      </c>
      <c r="M125" s="728">
        <v>5700</v>
      </c>
      <c r="N125" s="820">
        <v>2950</v>
      </c>
    </row>
    <row r="126" spans="1:14" ht="71.25" customHeight="1" thickBot="1" x14ac:dyDescent="0.25">
      <c r="A126" s="772" t="s">
        <v>145</v>
      </c>
      <c r="B126" s="557" t="s">
        <v>170</v>
      </c>
      <c r="C126" s="835">
        <v>2</v>
      </c>
      <c r="D126" s="730">
        <v>6000</v>
      </c>
      <c r="E126" s="558">
        <v>8400</v>
      </c>
      <c r="F126" s="821">
        <v>3300</v>
      </c>
      <c r="G126" s="830">
        <v>4850</v>
      </c>
      <c r="H126" s="825">
        <v>2650</v>
      </c>
      <c r="I126" s="730">
        <v>5300</v>
      </c>
      <c r="J126" s="821">
        <v>2800</v>
      </c>
      <c r="K126" s="830">
        <v>5350</v>
      </c>
      <c r="L126" s="825">
        <v>2850</v>
      </c>
      <c r="M126" s="730">
        <v>5700</v>
      </c>
      <c r="N126" s="821">
        <v>2950</v>
      </c>
    </row>
    <row r="127" spans="1:14" ht="14.45" customHeight="1" thickBot="1" x14ac:dyDescent="0.25">
      <c r="A127" s="326"/>
      <c r="B127" s="549"/>
      <c r="C127" s="836"/>
      <c r="D127" s="1180">
        <v>7880</v>
      </c>
      <c r="E127" s="1182">
        <v>11030</v>
      </c>
      <c r="F127" s="1181">
        <v>4330</v>
      </c>
      <c r="G127" s="844">
        <v>0.81</v>
      </c>
      <c r="H127" s="845">
        <v>0.8</v>
      </c>
      <c r="I127" s="846">
        <v>0.88</v>
      </c>
      <c r="J127" s="847">
        <v>0.85</v>
      </c>
      <c r="K127" s="844">
        <v>0.89</v>
      </c>
      <c r="L127" s="845">
        <v>0.86</v>
      </c>
      <c r="M127" s="846">
        <v>0.95</v>
      </c>
      <c r="N127" s="847">
        <v>0.9</v>
      </c>
    </row>
    <row r="128" spans="1:14" ht="12" customHeight="1" x14ac:dyDescent="0.2">
      <c r="A128" s="326"/>
      <c r="B128" s="549"/>
      <c r="C128" s="1044">
        <v>1.05</v>
      </c>
      <c r="D128" s="796">
        <f>D127*C128</f>
        <v>8274</v>
      </c>
      <c r="E128" s="564">
        <f>D129*140%</f>
        <v>11578</v>
      </c>
      <c r="F128" s="737">
        <f>D128*55%</f>
        <v>4550.7000000000007</v>
      </c>
      <c r="G128" s="843">
        <f>D128*G127/100</f>
        <v>67.019400000000005</v>
      </c>
      <c r="H128" s="754">
        <f>F128*H127</f>
        <v>3640.5600000000009</v>
      </c>
      <c r="I128" s="843">
        <f>D128*I127/100</f>
        <v>72.811199999999999</v>
      </c>
      <c r="J128" s="737">
        <f>F128*J127</f>
        <v>3868.0950000000007</v>
      </c>
      <c r="K128" s="843">
        <f>D128*K127/100</f>
        <v>73.638599999999997</v>
      </c>
      <c r="L128" s="754">
        <f>F128*L127</f>
        <v>3913.6020000000008</v>
      </c>
      <c r="M128" s="827">
        <f>D128*M127/100</f>
        <v>78.602999999999994</v>
      </c>
      <c r="N128" s="737">
        <f>F128*N127</f>
        <v>4095.6300000000006</v>
      </c>
    </row>
    <row r="129" spans="1:14" ht="15" customHeight="1" x14ac:dyDescent="0.2">
      <c r="A129" s="582"/>
      <c r="B129" s="549"/>
      <c r="C129" s="836"/>
      <c r="D129" s="728">
        <v>8270</v>
      </c>
      <c r="E129" s="555">
        <v>11580</v>
      </c>
      <c r="F129" s="820">
        <v>4550</v>
      </c>
      <c r="G129" s="757">
        <v>6700</v>
      </c>
      <c r="H129" s="824">
        <v>3640</v>
      </c>
      <c r="I129" s="728">
        <v>7280</v>
      </c>
      <c r="J129" s="820">
        <v>3870</v>
      </c>
      <c r="K129" s="757">
        <v>7360</v>
      </c>
      <c r="L129" s="824">
        <v>3910</v>
      </c>
      <c r="M129" s="728">
        <v>7860</v>
      </c>
      <c r="N129" s="820">
        <v>4100</v>
      </c>
    </row>
    <row r="130" spans="1:14" ht="64.5" customHeight="1" thickBot="1" x14ac:dyDescent="0.25">
      <c r="A130" s="810" t="s">
        <v>146</v>
      </c>
      <c r="B130" s="811" t="s">
        <v>171</v>
      </c>
      <c r="C130" s="837">
        <v>2</v>
      </c>
      <c r="D130" s="1103">
        <v>8270</v>
      </c>
      <c r="E130" s="1104">
        <v>11580</v>
      </c>
      <c r="F130" s="1211">
        <v>4550</v>
      </c>
      <c r="G130" s="1458">
        <v>6700</v>
      </c>
      <c r="H130" s="1459">
        <v>3640</v>
      </c>
      <c r="I130" s="1103">
        <v>7280</v>
      </c>
      <c r="J130" s="1211">
        <v>3870</v>
      </c>
      <c r="K130" s="1458">
        <v>7360</v>
      </c>
      <c r="L130" s="1459">
        <v>3910</v>
      </c>
      <c r="M130" s="1103">
        <v>7860</v>
      </c>
      <c r="N130" s="1211">
        <v>4100</v>
      </c>
    </row>
    <row r="131" spans="1:14" ht="34.9" customHeight="1" x14ac:dyDescent="0.25">
      <c r="A131" s="1869" t="s">
        <v>93</v>
      </c>
      <c r="B131" s="1870"/>
      <c r="C131" s="1870"/>
      <c r="D131" s="1870"/>
      <c r="E131" s="1870"/>
      <c r="F131" s="1870"/>
      <c r="G131" s="1870"/>
      <c r="H131" s="1870"/>
      <c r="I131" s="1870"/>
      <c r="J131" s="1870"/>
      <c r="K131" s="1870"/>
      <c r="L131" s="1870"/>
      <c r="M131" s="1590"/>
      <c r="N131" s="1590"/>
    </row>
    <row r="132" spans="1:14" ht="19.899999999999999" customHeight="1" x14ac:dyDescent="0.25">
      <c r="A132" s="16" t="s">
        <v>12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9.899999999999999" customHeight="1" x14ac:dyDescent="0.25">
      <c r="A133" s="1807" t="s">
        <v>81</v>
      </c>
      <c r="B133" s="1807"/>
      <c r="C133" s="1807"/>
      <c r="D133" s="1807"/>
      <c r="E133" s="1807"/>
      <c r="F133" s="1807"/>
      <c r="G133" s="1807"/>
      <c r="H133" s="1807"/>
      <c r="I133" s="1807"/>
      <c r="J133" s="1807"/>
      <c r="K133" s="1807"/>
      <c r="L133" s="1807"/>
      <c r="M133" s="1591"/>
      <c r="N133" s="1591"/>
    </row>
    <row r="134" spans="1:14" ht="17.45" customHeight="1" x14ac:dyDescent="0.25">
      <c r="A134" s="1591" t="s">
        <v>36</v>
      </c>
      <c r="B134" s="1591"/>
      <c r="C134" s="1591"/>
      <c r="D134" s="1591"/>
      <c r="E134" s="1591"/>
      <c r="F134" s="1591"/>
      <c r="G134" s="1591"/>
      <c r="H134" s="1591"/>
      <c r="I134" s="1591"/>
      <c r="J134" s="1591"/>
      <c r="K134" s="1591"/>
      <c r="L134" s="1591"/>
      <c r="M134" s="1591"/>
      <c r="N134" s="1591"/>
    </row>
    <row r="135" spans="1:14" ht="20.45" customHeight="1" x14ac:dyDescent="0.25">
      <c r="A135" s="16" t="s">
        <v>10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9.149999999999999" customHeight="1" x14ac:dyDescent="0.25">
      <c r="A136" s="16" t="s">
        <v>11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8.600000000000001" customHeight="1" x14ac:dyDescent="0.25">
      <c r="A137" s="16" t="s">
        <v>49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21" customHeight="1" x14ac:dyDescent="0.25">
      <c r="A138" s="1808" t="s">
        <v>83</v>
      </c>
      <c r="B138" s="1807"/>
      <c r="C138" s="1807"/>
      <c r="D138" s="1807"/>
      <c r="E138" s="1807"/>
      <c r="F138" s="1807"/>
      <c r="G138" s="1807"/>
      <c r="H138" s="1807"/>
      <c r="I138" s="1807"/>
      <c r="J138" s="1807"/>
      <c r="K138" s="1807"/>
      <c r="L138" s="1807"/>
      <c r="M138" s="1591"/>
      <c r="N138" s="1591"/>
    </row>
    <row r="139" spans="1:14" ht="26.45" customHeight="1" x14ac:dyDescent="0.2">
      <c r="A139" s="1880" t="s">
        <v>37</v>
      </c>
      <c r="B139" s="1880"/>
      <c r="C139" s="1880"/>
      <c r="D139" s="1880"/>
      <c r="E139" s="1880"/>
      <c r="F139" s="1880"/>
      <c r="G139" s="1880"/>
      <c r="H139" s="1880"/>
      <c r="I139" s="1880"/>
      <c r="J139" s="1880"/>
      <c r="K139" s="1880"/>
      <c r="L139" s="1880"/>
      <c r="M139" s="1597"/>
      <c r="N139" s="1597"/>
    </row>
    <row r="140" spans="1:14" ht="33.75" customHeight="1" x14ac:dyDescent="0.25">
      <c r="A140" s="1595"/>
      <c r="B140" s="1831" t="s">
        <v>276</v>
      </c>
      <c r="C140" s="1831"/>
      <c r="D140" s="1831"/>
      <c r="E140" s="1831"/>
      <c r="F140" s="1831"/>
      <c r="G140" s="1831"/>
      <c r="H140" s="1831"/>
      <c r="I140" s="1831"/>
      <c r="J140" s="1831"/>
      <c r="K140" s="1831"/>
      <c r="L140" s="1831"/>
      <c r="M140" s="1595" t="s">
        <v>219</v>
      </c>
      <c r="N140" s="1595"/>
    </row>
    <row r="141" spans="1:14" ht="15.75" customHeight="1" x14ac:dyDescent="0.25">
      <c r="A141" s="1595"/>
      <c r="B141" s="1831" t="s">
        <v>176</v>
      </c>
      <c r="C141" s="1831"/>
      <c r="D141" s="1831"/>
      <c r="E141" s="1831"/>
      <c r="F141" s="1831"/>
      <c r="G141" s="1831"/>
      <c r="H141" s="1831"/>
      <c r="I141" s="1831"/>
      <c r="J141" s="1831"/>
      <c r="K141" s="1831"/>
      <c r="L141" s="1831"/>
      <c r="M141" s="1595"/>
      <c r="N141" s="1595"/>
    </row>
    <row r="142" spans="1:14" ht="32.25" customHeight="1" x14ac:dyDescent="0.25">
      <c r="A142" s="1595"/>
      <c r="B142" s="1831" t="s">
        <v>277</v>
      </c>
      <c r="C142" s="1831"/>
      <c r="D142" s="1831"/>
      <c r="E142" s="1831"/>
      <c r="F142" s="1831"/>
      <c r="G142" s="1831"/>
      <c r="H142" s="1831"/>
      <c r="I142" s="1831"/>
      <c r="J142" s="1831"/>
      <c r="K142" s="1831"/>
      <c r="L142" s="1831"/>
      <c r="M142" s="1595"/>
      <c r="N142" s="1595"/>
    </row>
    <row r="143" spans="1:14" ht="32.25" customHeight="1" x14ac:dyDescent="0.25">
      <c r="A143" s="1595"/>
      <c r="B143" s="1831" t="s">
        <v>278</v>
      </c>
      <c r="C143" s="1831"/>
      <c r="D143" s="1831"/>
      <c r="E143" s="1831"/>
      <c r="F143" s="1831"/>
      <c r="G143" s="1831"/>
      <c r="H143" s="1831"/>
      <c r="I143" s="1831"/>
      <c r="J143" s="1831"/>
      <c r="K143" s="1831"/>
      <c r="L143" s="1831"/>
      <c r="M143" s="1595"/>
      <c r="N143" s="1595"/>
    </row>
    <row r="144" spans="1:14" ht="32.25" customHeight="1" x14ac:dyDescent="0.25">
      <c r="A144" s="1595"/>
      <c r="B144" s="1831" t="s">
        <v>279</v>
      </c>
      <c r="C144" s="1831"/>
      <c r="D144" s="1831"/>
      <c r="E144" s="1831"/>
      <c r="F144" s="1831"/>
      <c r="G144" s="1831"/>
      <c r="H144" s="1831"/>
      <c r="I144" s="1831"/>
      <c r="J144" s="1831"/>
      <c r="K144" s="1831"/>
      <c r="L144" s="1831"/>
      <c r="M144" s="1595"/>
      <c r="N144" s="1595"/>
    </row>
    <row r="145" spans="1:14" ht="32.25" customHeight="1" x14ac:dyDescent="0.25">
      <c r="A145" s="1595"/>
      <c r="B145" s="1831" t="s">
        <v>280</v>
      </c>
      <c r="C145" s="1831"/>
      <c r="D145" s="1831"/>
      <c r="E145" s="1831"/>
      <c r="F145" s="1831"/>
      <c r="G145" s="1831"/>
      <c r="H145" s="1831"/>
      <c r="I145" s="1831"/>
      <c r="J145" s="1831"/>
      <c r="K145" s="1831"/>
      <c r="L145" s="1831"/>
      <c r="M145" s="1595"/>
      <c r="N145" s="1595"/>
    </row>
    <row r="146" spans="1:14" ht="22.5" customHeight="1" x14ac:dyDescent="0.25">
      <c r="A146" s="1832" t="s">
        <v>2</v>
      </c>
      <c r="B146" s="1832"/>
      <c r="C146" s="1832"/>
      <c r="D146" s="1832"/>
      <c r="E146" s="1832"/>
      <c r="F146" s="1832"/>
      <c r="G146" s="1832"/>
      <c r="H146" s="1832"/>
      <c r="I146" s="1832"/>
      <c r="J146" s="1832"/>
      <c r="K146" s="1832"/>
      <c r="L146" s="1832"/>
      <c r="M146" s="1593"/>
      <c r="N146" s="1593"/>
    </row>
    <row r="147" spans="1:14" ht="30.75" customHeight="1" x14ac:dyDescent="0.25">
      <c r="A147" s="1841" t="s">
        <v>187</v>
      </c>
      <c r="B147" s="1841"/>
      <c r="C147" s="1841"/>
      <c r="D147" s="1841"/>
      <c r="E147" s="1841"/>
      <c r="F147" s="1841"/>
      <c r="G147" s="1841"/>
      <c r="H147" s="1841"/>
      <c r="I147" s="1841"/>
      <c r="J147" s="1841"/>
      <c r="K147" s="1841"/>
      <c r="L147" s="1841"/>
      <c r="M147" s="1594"/>
      <c r="N147" s="1594"/>
    </row>
    <row r="148" spans="1:14" ht="18" customHeight="1" x14ac:dyDescent="0.25">
      <c r="A148" s="1841" t="s">
        <v>281</v>
      </c>
      <c r="B148" s="1841"/>
      <c r="C148" s="1841"/>
      <c r="D148" s="1841"/>
      <c r="E148" s="1841"/>
      <c r="F148" s="1841"/>
      <c r="G148" s="1841"/>
      <c r="H148" s="1841"/>
      <c r="I148" s="1841"/>
      <c r="J148" s="1841"/>
      <c r="K148" s="1841"/>
      <c r="L148" s="1841"/>
      <c r="M148" s="1594"/>
      <c r="N148" s="1594"/>
    </row>
    <row r="149" spans="1:14" ht="61.9" customHeight="1" x14ac:dyDescent="0.25">
      <c r="A149" s="1841" t="s">
        <v>188</v>
      </c>
      <c r="B149" s="1841"/>
      <c r="C149" s="1841"/>
      <c r="D149" s="1841"/>
      <c r="E149" s="1841"/>
      <c r="F149" s="1841"/>
      <c r="G149" s="1841"/>
      <c r="H149" s="1841"/>
      <c r="I149" s="1841"/>
      <c r="J149" s="1841"/>
      <c r="K149" s="1841"/>
      <c r="L149" s="1841"/>
      <c r="M149" s="1594"/>
      <c r="N149" s="1594"/>
    </row>
    <row r="150" spans="1:14" ht="33.6" customHeight="1" x14ac:dyDescent="0.25">
      <c r="A150" s="1841" t="s">
        <v>50</v>
      </c>
      <c r="B150" s="1841"/>
      <c r="C150" s="1841"/>
      <c r="D150" s="1841"/>
      <c r="E150" s="1841"/>
      <c r="F150" s="1841"/>
      <c r="G150" s="1841"/>
      <c r="H150" s="1841"/>
      <c r="I150" s="1841"/>
      <c r="J150" s="1841"/>
      <c r="K150" s="1841"/>
      <c r="L150" s="1841"/>
      <c r="M150" s="1594"/>
      <c r="N150" s="1594"/>
    </row>
    <row r="151" spans="1:14" ht="48" customHeight="1" x14ac:dyDescent="0.25">
      <c r="A151" s="1841" t="s">
        <v>148</v>
      </c>
      <c r="B151" s="1841"/>
      <c r="C151" s="1841"/>
      <c r="D151" s="1841"/>
      <c r="E151" s="1841"/>
      <c r="F151" s="1841"/>
      <c r="G151" s="1841"/>
      <c r="H151" s="1841"/>
      <c r="I151" s="1841"/>
      <c r="J151" s="1841"/>
      <c r="K151" s="1841"/>
      <c r="L151" s="1841"/>
      <c r="M151" s="1594"/>
      <c r="N151" s="1594"/>
    </row>
    <row r="152" spans="1:14" ht="53.25" customHeight="1" x14ac:dyDescent="0.25">
      <c r="A152" s="1881" t="s">
        <v>196</v>
      </c>
      <c r="B152" s="1881"/>
      <c r="C152" s="1881"/>
      <c r="D152" s="1881"/>
      <c r="E152" s="1881"/>
      <c r="F152" s="1881"/>
      <c r="G152" s="1881"/>
      <c r="H152" s="1881"/>
      <c r="I152" s="1881"/>
      <c r="J152" s="1881"/>
      <c r="K152" s="1881"/>
      <c r="L152" s="1881"/>
      <c r="M152" s="1598"/>
      <c r="N152" s="1598"/>
    </row>
    <row r="153" spans="1:14" ht="35.450000000000003" customHeight="1" x14ac:dyDescent="0.25">
      <c r="A153" s="1841" t="s">
        <v>236</v>
      </c>
      <c r="B153" s="1841"/>
      <c r="C153" s="1841"/>
      <c r="D153" s="1841"/>
      <c r="E153" s="1841"/>
      <c r="F153" s="1841"/>
      <c r="G153" s="1841"/>
      <c r="H153" s="1841"/>
      <c r="I153" s="1841"/>
      <c r="J153" s="1841"/>
      <c r="K153" s="1841"/>
      <c r="L153" s="1841"/>
      <c r="M153" s="1594"/>
      <c r="N153" s="1594"/>
    </row>
    <row r="154" spans="1:14" ht="35.450000000000003" customHeight="1" x14ac:dyDescent="0.25">
      <c r="A154" s="1841" t="s">
        <v>96</v>
      </c>
      <c r="B154" s="1841"/>
      <c r="C154" s="1841"/>
      <c r="D154" s="1841"/>
      <c r="E154" s="1841"/>
      <c r="F154" s="1841"/>
      <c r="G154" s="1841"/>
      <c r="H154" s="1841"/>
      <c r="I154" s="1841"/>
      <c r="J154" s="1841"/>
      <c r="K154" s="1841"/>
      <c r="L154" s="1841"/>
      <c r="M154" s="1594"/>
      <c r="N154" s="1594"/>
    </row>
    <row r="155" spans="1:14" ht="22.15" customHeight="1" x14ac:dyDescent="0.25">
      <c r="A155" s="1841" t="s">
        <v>39</v>
      </c>
      <c r="B155" s="1841"/>
      <c r="C155" s="1841"/>
      <c r="D155" s="1841"/>
      <c r="E155" s="1841"/>
      <c r="F155" s="1841"/>
      <c r="G155" s="1841"/>
      <c r="H155" s="1841"/>
      <c r="I155" s="1841"/>
      <c r="J155" s="1841"/>
      <c r="K155" s="1841"/>
      <c r="L155" s="1841"/>
      <c r="M155" s="1594"/>
      <c r="N155" s="1594"/>
    </row>
    <row r="156" spans="1:14" ht="18.600000000000001" customHeight="1" x14ac:dyDescent="0.25">
      <c r="A156" s="1882" t="s">
        <v>18</v>
      </c>
      <c r="B156" s="1882"/>
      <c r="C156" s="1882"/>
      <c r="D156" s="1883"/>
      <c r="E156" s="1883"/>
      <c r="F156" s="1883"/>
      <c r="G156" s="1883"/>
      <c r="H156" s="1883"/>
      <c r="I156" s="1883"/>
      <c r="J156" s="1883"/>
      <c r="K156" s="1883"/>
      <c r="L156" s="1883"/>
      <c r="M156" s="1599"/>
      <c r="N156" s="1599"/>
    </row>
    <row r="157" spans="1:14" ht="18.600000000000001" customHeight="1" x14ac:dyDescent="0.25">
      <c r="A157" s="1883" t="s">
        <v>19</v>
      </c>
      <c r="B157" s="1883"/>
      <c r="C157" s="1883"/>
      <c r="D157" s="1883"/>
      <c r="E157" s="1883"/>
      <c r="F157" s="1883"/>
      <c r="G157" s="1883"/>
      <c r="H157" s="1883"/>
      <c r="I157" s="1883"/>
      <c r="J157" s="1883"/>
      <c r="K157" s="1883"/>
      <c r="L157" s="1883"/>
      <c r="M157" s="1599"/>
      <c r="N157" s="1599"/>
    </row>
    <row r="158" spans="1:14" ht="18.75" customHeight="1" x14ac:dyDescent="0.25">
      <c r="A158" s="1841" t="s">
        <v>97</v>
      </c>
      <c r="B158" s="1841"/>
      <c r="C158" s="1841"/>
      <c r="D158" s="1841"/>
      <c r="E158" s="1841"/>
      <c r="F158" s="1841"/>
      <c r="G158" s="1841"/>
      <c r="H158" s="1841"/>
      <c r="I158" s="1841"/>
      <c r="J158" s="1841"/>
      <c r="K158" s="1841"/>
      <c r="L158" s="1841"/>
      <c r="M158" s="1594"/>
      <c r="N158" s="1594"/>
    </row>
    <row r="159" spans="1:14" ht="25.5" customHeight="1" x14ac:dyDescent="0.25">
      <c r="A159" s="1841" t="s">
        <v>266</v>
      </c>
      <c r="B159" s="1841"/>
      <c r="C159" s="1841"/>
      <c r="D159" s="1841"/>
      <c r="E159" s="1841"/>
      <c r="F159" s="1841"/>
      <c r="G159" s="1841"/>
      <c r="H159" s="1841"/>
      <c r="I159" s="1841"/>
      <c r="J159" s="1841"/>
      <c r="K159" s="1841"/>
      <c r="L159" s="1841"/>
      <c r="M159" s="1594"/>
      <c r="N159" s="1594"/>
    </row>
    <row r="160" spans="1:1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5" thickBo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67.5" customHeight="1" thickBot="1" x14ac:dyDescent="0.25">
      <c r="A162" s="1791" t="s">
        <v>20</v>
      </c>
      <c r="B162" s="1842"/>
      <c r="C162" s="1793" t="s">
        <v>21</v>
      </c>
      <c r="D162" s="1790"/>
      <c r="E162" s="1790"/>
      <c r="F162" s="1790"/>
      <c r="G162" s="1790"/>
      <c r="H162" s="1792"/>
      <c r="I162" s="1847" t="s">
        <v>22</v>
      </c>
      <c r="J162" s="1787" t="s">
        <v>52</v>
      </c>
      <c r="K162" s="1789"/>
      <c r="L162" s="1620" t="s">
        <v>287</v>
      </c>
      <c r="M162" s="5"/>
      <c r="N162" s="5"/>
    </row>
    <row r="163" spans="1:14" ht="24.75" thickBot="1" x14ac:dyDescent="0.25">
      <c r="A163" s="1843"/>
      <c r="B163" s="1844"/>
      <c r="C163" s="1830"/>
      <c r="D163" s="1845"/>
      <c r="E163" s="1845"/>
      <c r="F163" s="1845"/>
      <c r="G163" s="1845"/>
      <c r="H163" s="1846"/>
      <c r="I163" s="1848"/>
      <c r="J163" s="333" t="s">
        <v>193</v>
      </c>
      <c r="K163" s="1223" t="s">
        <v>194</v>
      </c>
      <c r="L163" s="5"/>
      <c r="M163" s="5"/>
      <c r="N163" s="5"/>
    </row>
    <row r="164" spans="1:14" ht="19.5" customHeight="1" thickBot="1" x14ac:dyDescent="0.25">
      <c r="A164" s="1797" t="s">
        <v>192</v>
      </c>
      <c r="B164" s="1798"/>
      <c r="C164" s="1798"/>
      <c r="D164" s="1798"/>
      <c r="E164" s="1798"/>
      <c r="F164" s="1798"/>
      <c r="G164" s="1798"/>
      <c r="H164" s="1798"/>
      <c r="I164" s="1798"/>
      <c r="J164" s="1798"/>
      <c r="K164" s="1799"/>
      <c r="L164" s="5"/>
      <c r="M164" s="5"/>
      <c r="N164" s="5"/>
    </row>
    <row r="165" spans="1:14" ht="15" x14ac:dyDescent="0.25">
      <c r="A165" s="978"/>
      <c r="B165" s="548"/>
      <c r="C165" s="925"/>
      <c r="D165" s="646"/>
      <c r="E165" s="959"/>
      <c r="F165" s="51"/>
      <c r="G165" s="51"/>
      <c r="H165" s="51"/>
      <c r="I165" s="51"/>
      <c r="J165" s="599">
        <v>3310</v>
      </c>
      <c r="K165" s="592">
        <v>4470</v>
      </c>
      <c r="L165" s="5"/>
      <c r="M165" s="5"/>
      <c r="N165" s="5"/>
    </row>
    <row r="166" spans="1:14" ht="15.75" thickBot="1" x14ac:dyDescent="0.3">
      <c r="A166" s="976"/>
      <c r="B166" s="919"/>
      <c r="C166" s="586"/>
      <c r="D166" s="1630"/>
      <c r="E166" s="1631"/>
      <c r="F166" s="51"/>
      <c r="G166" s="51"/>
      <c r="H166" s="51"/>
      <c r="I166" s="51"/>
      <c r="J166" s="1622">
        <f>(J165-2200)*120%</f>
        <v>1332</v>
      </c>
      <c r="K166" s="1622">
        <f>(K165-2200)*120%</f>
        <v>2724</v>
      </c>
      <c r="L166" s="5">
        <f>J166*35%</f>
        <v>466.2</v>
      </c>
      <c r="M166" s="5"/>
      <c r="N166" s="5"/>
    </row>
    <row r="167" spans="1:14" ht="35.25" customHeight="1" thickBot="1" x14ac:dyDescent="0.25">
      <c r="A167" s="1835" t="s">
        <v>48</v>
      </c>
      <c r="B167" s="1903"/>
      <c r="C167" s="1904" t="s">
        <v>91</v>
      </c>
      <c r="D167" s="1838"/>
      <c r="E167" s="1838"/>
      <c r="F167" s="1838"/>
      <c r="G167" s="1838"/>
      <c r="H167" s="1839"/>
      <c r="I167" s="931">
        <v>2</v>
      </c>
      <c r="J167" s="407">
        <v>1330</v>
      </c>
      <c r="K167" s="362">
        <v>2700</v>
      </c>
      <c r="L167" s="1625">
        <f>V96</f>
        <v>460</v>
      </c>
      <c r="M167" s="5"/>
      <c r="N167" s="5"/>
    </row>
    <row r="168" spans="1:14" ht="15" x14ac:dyDescent="0.2">
      <c r="A168" s="1093"/>
      <c r="B168" s="1094"/>
      <c r="C168" s="548"/>
      <c r="D168" s="1632"/>
      <c r="E168" s="959"/>
      <c r="F168" s="925"/>
      <c r="G168" s="1632"/>
      <c r="H168" s="959"/>
      <c r="I168" s="925"/>
      <c r="J168" s="1623">
        <v>3520</v>
      </c>
      <c r="K168" s="1624">
        <v>4140</v>
      </c>
      <c r="L168" s="5"/>
      <c r="M168" s="5"/>
      <c r="N168" s="5"/>
    </row>
    <row r="169" spans="1:14" ht="15.75" thickBot="1" x14ac:dyDescent="0.25">
      <c r="A169" s="976"/>
      <c r="B169" s="1092"/>
      <c r="C169" s="919"/>
      <c r="D169" s="1630"/>
      <c r="E169" s="1631"/>
      <c r="F169" s="586"/>
      <c r="G169" s="1630"/>
      <c r="H169" s="1631"/>
      <c r="I169" s="586"/>
      <c r="J169" s="1622">
        <f>(J168-2200)*120%</f>
        <v>1584</v>
      </c>
      <c r="K169" s="1622">
        <f>(K168-2200)*120%</f>
        <v>2328</v>
      </c>
      <c r="L169" s="1621">
        <f>J169*35/100</f>
        <v>554.4</v>
      </c>
      <c r="M169" s="5"/>
      <c r="N169" s="5"/>
    </row>
    <row r="170" spans="1:14" ht="40.5" customHeight="1" thickBot="1" x14ac:dyDescent="0.25">
      <c r="A170" s="1835" t="s">
        <v>44</v>
      </c>
      <c r="B170" s="1903"/>
      <c r="C170" s="1904" t="s">
        <v>74</v>
      </c>
      <c r="D170" s="1838"/>
      <c r="E170" s="1838"/>
      <c r="F170" s="1838"/>
      <c r="G170" s="1838"/>
      <c r="H170" s="1839"/>
      <c r="I170" s="931">
        <v>2</v>
      </c>
      <c r="J170" s="407">
        <v>1580</v>
      </c>
      <c r="K170" s="362">
        <v>2330</v>
      </c>
      <c r="L170" s="1625">
        <f>L167</f>
        <v>460</v>
      </c>
      <c r="M170" s="5"/>
      <c r="N170" s="5"/>
    </row>
    <row r="171" spans="1:14" ht="15" hidden="1" x14ac:dyDescent="0.2">
      <c r="A171" s="1093"/>
      <c r="B171" s="1094"/>
      <c r="C171" s="548"/>
      <c r="D171" s="646"/>
      <c r="E171" s="959"/>
      <c r="F171" s="925"/>
      <c r="G171" s="646"/>
      <c r="H171" s="959"/>
      <c r="I171" s="925"/>
      <c r="J171" s="1626"/>
      <c r="K171" s="1627">
        <v>3870</v>
      </c>
      <c r="L171" s="5"/>
      <c r="M171" s="5"/>
      <c r="N171" s="5"/>
    </row>
    <row r="172" spans="1:14" ht="15.75" hidden="1" thickBot="1" x14ac:dyDescent="0.25">
      <c r="A172" s="976"/>
      <c r="B172" s="1092"/>
      <c r="C172" s="919"/>
      <c r="D172" s="945"/>
      <c r="E172" s="977"/>
      <c r="F172" s="586"/>
      <c r="G172" s="945"/>
      <c r="H172" s="977"/>
      <c r="I172" s="586"/>
      <c r="J172" s="580"/>
      <c r="K172" s="600">
        <f>(K171-2200)*120%</f>
        <v>2004</v>
      </c>
      <c r="L172" s="5"/>
      <c r="M172" s="5"/>
      <c r="N172" s="5"/>
    </row>
    <row r="173" spans="1:14" ht="40.5" hidden="1" customHeight="1" thickBot="1" x14ac:dyDescent="0.25">
      <c r="A173" s="1835" t="s">
        <v>243</v>
      </c>
      <c r="B173" s="1903"/>
      <c r="C173" s="1904" t="s">
        <v>245</v>
      </c>
      <c r="D173" s="1838"/>
      <c r="E173" s="1838"/>
      <c r="F173" s="1838"/>
      <c r="G173" s="1838"/>
      <c r="H173" s="1839"/>
      <c r="I173" s="931">
        <v>1</v>
      </c>
      <c r="J173" s="582"/>
      <c r="K173" s="595">
        <v>2000</v>
      </c>
      <c r="L173" s="5"/>
      <c r="M173" s="5"/>
      <c r="N173" s="5"/>
    </row>
    <row r="174" spans="1:14" ht="15" x14ac:dyDescent="0.2">
      <c r="A174" s="1093"/>
      <c r="B174" s="1094"/>
      <c r="C174" s="548"/>
      <c r="D174" s="646"/>
      <c r="E174" s="959"/>
      <c r="F174" s="925"/>
      <c r="G174" s="646"/>
      <c r="H174" s="959"/>
      <c r="I174" s="925"/>
      <c r="J174" s="580"/>
      <c r="K174" s="579">
        <v>4140</v>
      </c>
      <c r="L174" s="5"/>
      <c r="M174" s="5"/>
      <c r="N174" s="5"/>
    </row>
    <row r="175" spans="1:14" ht="15.75" thickBot="1" x14ac:dyDescent="0.25">
      <c r="A175" s="976"/>
      <c r="B175" s="1092"/>
      <c r="C175" s="919"/>
      <c r="D175" s="945"/>
      <c r="E175" s="977"/>
      <c r="F175" s="586"/>
      <c r="G175" s="945"/>
      <c r="H175" s="977"/>
      <c r="I175" s="586"/>
      <c r="J175" s="1628"/>
      <c r="K175" s="1622">
        <f>(K174-2200)*120%</f>
        <v>2328</v>
      </c>
      <c r="L175" s="5">
        <f>K175*0.35</f>
        <v>814.8</v>
      </c>
      <c r="M175" s="5"/>
      <c r="N175" s="5"/>
    </row>
    <row r="176" spans="1:14" ht="37.5" customHeight="1" thickBot="1" x14ac:dyDescent="0.25">
      <c r="A176" s="1835" t="s">
        <v>28</v>
      </c>
      <c r="B176" s="1903"/>
      <c r="C176" s="1909" t="s">
        <v>246</v>
      </c>
      <c r="D176" s="1910"/>
      <c r="E176" s="1910"/>
      <c r="F176" s="1910"/>
      <c r="G176" s="1910"/>
      <c r="H176" s="1911"/>
      <c r="I176" s="859">
        <v>1</v>
      </c>
      <c r="J176" s="407"/>
      <c r="K176" s="1629">
        <v>2330</v>
      </c>
      <c r="L176" s="1625">
        <f>L167</f>
        <v>460</v>
      </c>
      <c r="M176" s="5"/>
      <c r="N176" s="5"/>
    </row>
    <row r="177" spans="1:14" ht="15" x14ac:dyDescent="0.2">
      <c r="A177" s="1093"/>
      <c r="B177" s="1094"/>
      <c r="C177" s="548"/>
      <c r="D177" s="646"/>
      <c r="E177" s="959"/>
      <c r="F177" s="925"/>
      <c r="G177" s="646"/>
      <c r="H177" s="959"/>
      <c r="I177" s="925"/>
      <c r="J177" s="1626"/>
      <c r="K177" s="1624">
        <v>4480</v>
      </c>
      <c r="L177" s="5"/>
      <c r="M177" s="5"/>
      <c r="N177" s="5"/>
    </row>
    <row r="178" spans="1:14" ht="15.75" thickBot="1" x14ac:dyDescent="0.25">
      <c r="A178" s="976"/>
      <c r="B178" s="1092"/>
      <c r="C178" s="919"/>
      <c r="D178" s="945"/>
      <c r="E178" s="977"/>
      <c r="F178" s="586"/>
      <c r="G178" s="945"/>
      <c r="H178" s="977"/>
      <c r="I178" s="586"/>
      <c r="J178" s="1628"/>
      <c r="K178" s="1622">
        <f>(K177-2200)*120%</f>
        <v>2736</v>
      </c>
      <c r="L178" s="5">
        <f>K178*0.35</f>
        <v>957.59999999999991</v>
      </c>
      <c r="M178" s="5"/>
      <c r="N178" s="5"/>
    </row>
    <row r="179" spans="1:14" ht="36" customHeight="1" thickBot="1" x14ac:dyDescent="0.25">
      <c r="A179" s="1835" t="s">
        <v>133</v>
      </c>
      <c r="B179" s="1903"/>
      <c r="C179" s="1904" t="s">
        <v>134</v>
      </c>
      <c r="D179" s="1838"/>
      <c r="E179" s="1838"/>
      <c r="F179" s="1838"/>
      <c r="G179" s="1838"/>
      <c r="H179" s="1839"/>
      <c r="I179" s="931"/>
      <c r="J179" s="187"/>
      <c r="K179" s="1629">
        <v>2740</v>
      </c>
      <c r="L179" s="1633">
        <f>L167</f>
        <v>460</v>
      </c>
      <c r="M179" s="5"/>
      <c r="N179" s="5"/>
    </row>
    <row r="180" spans="1:14" ht="36" hidden="1" customHeight="1" x14ac:dyDescent="0.2">
      <c r="A180" s="1614"/>
      <c r="B180" s="1615"/>
      <c r="C180" s="1616"/>
      <c r="D180" s="1617"/>
      <c r="E180" s="1617"/>
      <c r="F180" s="1617"/>
      <c r="G180" s="1617"/>
      <c r="H180" s="1618"/>
      <c r="I180" s="1238"/>
      <c r="J180" s="1242"/>
      <c r="K180" s="1644"/>
      <c r="L180" s="1635"/>
      <c r="M180" s="5"/>
      <c r="N180" s="5"/>
    </row>
    <row r="181" spans="1:14" ht="36" customHeight="1" thickBot="1" x14ac:dyDescent="0.3">
      <c r="A181" s="1912" t="s">
        <v>54</v>
      </c>
      <c r="B181" s="1913"/>
      <c r="C181" s="1913"/>
      <c r="D181" s="1913"/>
      <c r="E181" s="1913"/>
      <c r="F181" s="1913"/>
      <c r="G181" s="1913"/>
      <c r="H181" s="1913"/>
      <c r="I181" s="1913"/>
      <c r="J181" s="1913"/>
      <c r="K181" s="1913"/>
      <c r="L181" s="1914"/>
      <c r="M181" s="5"/>
      <c r="N181" s="5"/>
    </row>
    <row r="182" spans="1:14" ht="15" x14ac:dyDescent="0.2">
      <c r="A182" s="1093"/>
      <c r="B182" s="1094"/>
      <c r="C182" s="548"/>
      <c r="D182" s="646"/>
      <c r="E182" s="959"/>
      <c r="F182" s="925"/>
      <c r="G182" s="646"/>
      <c r="H182" s="959"/>
      <c r="I182" s="925"/>
      <c r="J182" s="1626">
        <v>4100</v>
      </c>
      <c r="K182" s="1624">
        <v>5700</v>
      </c>
      <c r="L182" s="5"/>
      <c r="M182" s="5"/>
      <c r="N182" s="5"/>
    </row>
    <row r="183" spans="1:14" ht="15.75" thickBot="1" x14ac:dyDescent="0.25">
      <c r="A183" s="976"/>
      <c r="B183" s="1092"/>
      <c r="C183" s="919"/>
      <c r="D183" s="1630"/>
      <c r="E183" s="977"/>
      <c r="F183" s="586"/>
      <c r="G183" s="1630"/>
      <c r="H183" s="977"/>
      <c r="I183" s="586"/>
      <c r="J183" s="1622">
        <f>(J182-2200)*120%</f>
        <v>2280</v>
      </c>
      <c r="K183" s="1622">
        <f>(K182-2200)*120%</f>
        <v>4200</v>
      </c>
      <c r="L183" s="5">
        <f>J183*0.35</f>
        <v>798</v>
      </c>
      <c r="M183" s="5"/>
      <c r="N183" s="5"/>
    </row>
    <row r="184" spans="1:14" ht="38.25" customHeight="1" thickBot="1" x14ac:dyDescent="0.25">
      <c r="A184" s="1907" t="s">
        <v>34</v>
      </c>
      <c r="B184" s="1908"/>
      <c r="C184" s="1909" t="s">
        <v>179</v>
      </c>
      <c r="D184" s="1910"/>
      <c r="E184" s="1910"/>
      <c r="F184" s="1910"/>
      <c r="G184" s="1910"/>
      <c r="H184" s="1911"/>
      <c r="I184" s="859">
        <v>2</v>
      </c>
      <c r="J184" s="1613">
        <v>2280</v>
      </c>
      <c r="K184" s="1256">
        <v>4200</v>
      </c>
      <c r="L184" s="1633">
        <f>L167</f>
        <v>460</v>
      </c>
      <c r="M184" s="5"/>
      <c r="N184" s="5"/>
    </row>
    <row r="185" spans="1:14" ht="20.25" customHeight="1" x14ac:dyDescent="0.2">
      <c r="A185" s="1640"/>
      <c r="B185" s="1640"/>
      <c r="C185" s="1641"/>
      <c r="D185" s="1641"/>
      <c r="E185" s="1641"/>
      <c r="F185" s="1641"/>
      <c r="G185" s="1641"/>
      <c r="H185" s="1641"/>
      <c r="I185" s="1640"/>
      <c r="J185" s="1642">
        <v>4270</v>
      </c>
      <c r="K185" s="1642">
        <v>6000</v>
      </c>
      <c r="L185" s="1643"/>
      <c r="M185" s="5"/>
      <c r="N185" s="5"/>
    </row>
    <row r="186" spans="1:14" ht="20.25" customHeight="1" thickBot="1" x14ac:dyDescent="0.25">
      <c r="A186" s="1497"/>
      <c r="B186" s="1497"/>
      <c r="C186" s="1638"/>
      <c r="D186" s="1638"/>
      <c r="E186" s="1638"/>
      <c r="F186" s="1638"/>
      <c r="G186" s="1638"/>
      <c r="H186" s="1638"/>
      <c r="I186" s="1497"/>
      <c r="J186" s="1622">
        <f>(J185-2200)*120%</f>
        <v>2484</v>
      </c>
      <c r="K186" s="1622">
        <f>(K185-2200)*120%</f>
        <v>4560</v>
      </c>
      <c r="L186" s="5">
        <f>J186*0.35</f>
        <v>869.4</v>
      </c>
      <c r="M186" s="5"/>
      <c r="N186" s="5"/>
    </row>
    <row r="187" spans="1:14" ht="45.75" customHeight="1" thickBot="1" x14ac:dyDescent="0.25">
      <c r="A187" s="1907" t="s">
        <v>288</v>
      </c>
      <c r="B187" s="1908"/>
      <c r="C187" s="1909" t="s">
        <v>167</v>
      </c>
      <c r="D187" s="1910"/>
      <c r="E187" s="1910"/>
      <c r="F187" s="1910"/>
      <c r="G187" s="1910"/>
      <c r="H187" s="1911"/>
      <c r="I187" s="1636">
        <v>2</v>
      </c>
      <c r="J187" s="1639">
        <v>2500</v>
      </c>
      <c r="K187" s="1256">
        <v>4560</v>
      </c>
      <c r="L187" s="1625">
        <f>L167</f>
        <v>460</v>
      </c>
      <c r="M187" s="5"/>
      <c r="N187" s="5"/>
    </row>
    <row r="188" spans="1:14" ht="45.75" customHeight="1" x14ac:dyDescent="0.2">
      <c r="A188" s="1920" t="s">
        <v>289</v>
      </c>
      <c r="B188" s="1921"/>
      <c r="C188" s="1921"/>
      <c r="D188" s="1921"/>
      <c r="E188" s="1921"/>
      <c r="F188" s="1921"/>
      <c r="G188" s="1921"/>
      <c r="H188" s="1921"/>
      <c r="I188" s="1921"/>
      <c r="J188" s="1921"/>
      <c r="K188" s="1921"/>
      <c r="L188" s="1921"/>
      <c r="M188" s="5"/>
      <c r="N188" s="5"/>
    </row>
    <row r="189" spans="1:14" ht="23.25" customHeight="1" x14ac:dyDescent="0.2">
      <c r="A189" s="1646"/>
      <c r="B189" s="1646"/>
      <c r="C189" s="1646"/>
      <c r="D189" s="1646"/>
      <c r="E189" s="1646"/>
      <c r="F189" s="1646"/>
      <c r="G189" s="1646"/>
      <c r="H189" s="1646"/>
      <c r="I189" s="1646"/>
      <c r="J189" s="567">
        <v>5250</v>
      </c>
      <c r="K189" s="567">
        <v>7350</v>
      </c>
      <c r="L189" s="1646"/>
      <c r="M189" s="5"/>
      <c r="N189" s="5"/>
    </row>
    <row r="190" spans="1:14" ht="23.25" customHeight="1" thickBot="1" x14ac:dyDescent="0.25">
      <c r="A190" s="1647"/>
      <c r="B190" s="1647"/>
      <c r="C190" s="1647"/>
      <c r="D190" s="1647"/>
      <c r="E190" s="1647"/>
      <c r="F190" s="1647"/>
      <c r="G190" s="1647"/>
      <c r="H190" s="1647"/>
      <c r="I190" s="1647"/>
      <c r="J190" s="1622">
        <f>(J189-2200)*120%</f>
        <v>3660</v>
      </c>
      <c r="K190" s="1622">
        <f>(K189-2200)*120%</f>
        <v>6180</v>
      </c>
      <c r="L190" s="1647">
        <f>J190*55%</f>
        <v>2013.0000000000002</v>
      </c>
      <c r="M190" s="5"/>
      <c r="N190" s="5"/>
    </row>
    <row r="191" spans="1:14" ht="66" customHeight="1" thickBot="1" x14ac:dyDescent="0.25">
      <c r="A191" s="1918" t="s">
        <v>290</v>
      </c>
      <c r="B191" s="1919"/>
      <c r="C191" s="1915" t="s">
        <v>173</v>
      </c>
      <c r="D191" s="1916"/>
      <c r="E191" s="1916"/>
      <c r="F191" s="1916"/>
      <c r="G191" s="1916"/>
      <c r="H191" s="1917"/>
      <c r="I191" s="1636">
        <v>2</v>
      </c>
      <c r="J191" s="1639">
        <v>3700</v>
      </c>
      <c r="K191" s="361">
        <v>6200</v>
      </c>
      <c r="L191" s="1625">
        <v>2000</v>
      </c>
      <c r="M191" s="5"/>
      <c r="N191" s="5"/>
    </row>
    <row r="192" spans="1:14" ht="45.75" customHeight="1" x14ac:dyDescent="0.2">
      <c r="A192" s="709"/>
      <c r="B192" s="548"/>
      <c r="C192" s="530"/>
      <c r="D192" s="1634"/>
      <c r="E192" s="1634"/>
      <c r="F192" s="1634"/>
      <c r="G192" s="1634"/>
      <c r="H192" s="1634"/>
      <c r="I192" s="1215"/>
      <c r="J192" s="1214">
        <v>5650</v>
      </c>
      <c r="K192" s="1214">
        <v>7900</v>
      </c>
      <c r="L192" s="1635"/>
      <c r="M192" s="5"/>
      <c r="N192" s="5"/>
    </row>
    <row r="193" spans="1:14" ht="45.75" customHeight="1" thickBot="1" x14ac:dyDescent="0.25">
      <c r="A193" s="711"/>
      <c r="B193" s="550"/>
      <c r="C193" s="677"/>
      <c r="D193" s="1634"/>
      <c r="E193" s="1634"/>
      <c r="F193" s="1634"/>
      <c r="G193" s="1634"/>
      <c r="H193" s="1634"/>
      <c r="I193" s="1215"/>
      <c r="J193" s="1622">
        <f>(J192-2200)*120%</f>
        <v>4140</v>
      </c>
      <c r="K193" s="1622">
        <f>(K192-2200)*120%</f>
        <v>6840</v>
      </c>
      <c r="L193" s="1635">
        <f>J193*55%</f>
        <v>2277</v>
      </c>
      <c r="M193" s="5"/>
      <c r="N193" s="5"/>
    </row>
    <row r="194" spans="1:14" ht="75" customHeight="1" thickBot="1" x14ac:dyDescent="0.25">
      <c r="A194" s="1922" t="s">
        <v>291</v>
      </c>
      <c r="B194" s="1923"/>
      <c r="C194" s="1915" t="s">
        <v>174</v>
      </c>
      <c r="D194" s="1916"/>
      <c r="E194" s="1916"/>
      <c r="F194" s="1916"/>
      <c r="G194" s="1916"/>
      <c r="H194" s="1917"/>
      <c r="I194" s="1637">
        <v>2</v>
      </c>
      <c r="J194" s="1256">
        <v>4100</v>
      </c>
      <c r="K194" s="1639">
        <v>6800</v>
      </c>
      <c r="L194" s="1633">
        <v>2300</v>
      </c>
      <c r="M194" s="5"/>
      <c r="N194" s="5"/>
    </row>
    <row r="195" spans="1:14" ht="45.75" customHeight="1" thickBot="1" x14ac:dyDescent="0.25">
      <c r="A195" s="712"/>
      <c r="B195" s="548"/>
      <c r="C195" s="530"/>
      <c r="D195" s="1634"/>
      <c r="E195" s="1634"/>
      <c r="F195" s="1634"/>
      <c r="G195" s="1634"/>
      <c r="H195" s="1634"/>
      <c r="I195" s="1215"/>
      <c r="J195" s="1214">
        <v>6000</v>
      </c>
      <c r="K195" s="1214">
        <v>8400</v>
      </c>
      <c r="L195" s="1635"/>
      <c r="M195" s="5"/>
      <c r="N195" s="5"/>
    </row>
    <row r="196" spans="1:14" ht="45.75" customHeight="1" thickBot="1" x14ac:dyDescent="0.25">
      <c r="A196" s="714"/>
      <c r="B196" s="550"/>
      <c r="C196" s="677"/>
      <c r="D196" s="1634"/>
      <c r="E196" s="1634"/>
      <c r="F196" s="1634"/>
      <c r="G196" s="1634"/>
      <c r="H196" s="1634"/>
      <c r="I196" s="1215"/>
      <c r="J196" s="1652">
        <f>(J195-2200)*120%</f>
        <v>4560</v>
      </c>
      <c r="K196" s="1653">
        <f>(K195-2200)*120%</f>
        <v>7440</v>
      </c>
      <c r="L196" s="1635">
        <f>J196*55%</f>
        <v>2508</v>
      </c>
      <c r="M196" s="5"/>
      <c r="N196" s="5"/>
    </row>
    <row r="197" spans="1:14" ht="75" customHeight="1" thickBot="1" x14ac:dyDescent="0.25">
      <c r="A197" s="1905" t="s">
        <v>293</v>
      </c>
      <c r="B197" s="1906"/>
      <c r="C197" s="1924" t="s">
        <v>292</v>
      </c>
      <c r="D197" s="1925"/>
      <c r="E197" s="1925"/>
      <c r="F197" s="1925"/>
      <c r="G197" s="1925"/>
      <c r="H197" s="1926"/>
      <c r="I197" s="1637">
        <v>2</v>
      </c>
      <c r="J197" s="1639">
        <v>4560</v>
      </c>
      <c r="K197" s="1639">
        <v>7440</v>
      </c>
      <c r="L197" s="1625">
        <v>2500</v>
      </c>
      <c r="M197" s="5"/>
      <c r="N197" s="5"/>
    </row>
    <row r="198" spans="1:14" ht="26.25" customHeight="1" thickBot="1" x14ac:dyDescent="0.25">
      <c r="A198" s="712"/>
      <c r="B198" s="548"/>
      <c r="C198" s="530"/>
      <c r="D198" s="1634"/>
      <c r="E198" s="1634"/>
      <c r="F198" s="1634"/>
      <c r="G198" s="1634"/>
      <c r="H198" s="1634"/>
      <c r="I198" s="1215"/>
      <c r="J198" s="1214">
        <v>8270</v>
      </c>
      <c r="K198" s="1214">
        <v>11580</v>
      </c>
      <c r="L198" s="1635"/>
      <c r="M198" s="5"/>
      <c r="N198" s="5"/>
    </row>
    <row r="199" spans="1:14" ht="28.5" customHeight="1" thickBot="1" x14ac:dyDescent="0.25">
      <c r="A199" s="714"/>
      <c r="B199" s="550"/>
      <c r="C199" s="677"/>
      <c r="D199" s="1634"/>
      <c r="E199" s="1634"/>
      <c r="F199" s="1634"/>
      <c r="G199" s="1634"/>
      <c r="H199" s="1634"/>
      <c r="I199" s="1215"/>
      <c r="J199" s="1652">
        <f>(J198-2200)*120%</f>
        <v>7284</v>
      </c>
      <c r="K199" s="1653">
        <f>(K198-2200)*120%</f>
        <v>11256</v>
      </c>
      <c r="L199" s="1635">
        <f>J199*55%</f>
        <v>4006.2000000000003</v>
      </c>
      <c r="M199" s="5"/>
      <c r="N199" s="5"/>
    </row>
    <row r="200" spans="1:14" ht="75.75" customHeight="1" thickBot="1" x14ac:dyDescent="0.25">
      <c r="A200" s="1905" t="s">
        <v>294</v>
      </c>
      <c r="B200" s="1906"/>
      <c r="C200" s="1924" t="s">
        <v>292</v>
      </c>
      <c r="D200" s="1925"/>
      <c r="E200" s="1925"/>
      <c r="F200" s="1925"/>
      <c r="G200" s="1925"/>
      <c r="H200" s="1926"/>
      <c r="I200" s="1637">
        <v>2</v>
      </c>
      <c r="J200" s="1639">
        <v>7300</v>
      </c>
      <c r="K200" s="1639">
        <v>11300</v>
      </c>
      <c r="L200" s="1625">
        <v>4000</v>
      </c>
      <c r="M200" s="5"/>
      <c r="N200" s="5"/>
    </row>
    <row r="201" spans="1:14" ht="21" customHeight="1" x14ac:dyDescent="0.2">
      <c r="A201" s="1215"/>
      <c r="B201" s="1215"/>
      <c r="C201" s="1634"/>
      <c r="D201" s="1634"/>
      <c r="E201" s="1634"/>
      <c r="F201" s="1634"/>
      <c r="G201" s="1634"/>
      <c r="H201" s="1634"/>
      <c r="I201" s="1215"/>
      <c r="J201" s="1214"/>
      <c r="K201" s="1214"/>
      <c r="L201" s="1635"/>
      <c r="M201" s="5"/>
      <c r="N201" s="5"/>
    </row>
    <row r="202" spans="1:14" ht="21" customHeight="1" x14ac:dyDescent="0.2">
      <c r="A202" s="1215"/>
      <c r="B202" s="1215"/>
      <c r="C202" s="1634"/>
      <c r="D202" s="1634"/>
      <c r="E202" s="1634"/>
      <c r="F202" s="1634"/>
      <c r="G202" s="1634"/>
      <c r="H202" s="1634"/>
      <c r="I202" s="1215"/>
      <c r="J202" s="1214"/>
      <c r="K202" s="1214"/>
      <c r="L202" s="1635"/>
      <c r="M202" s="5"/>
      <c r="N202" s="5"/>
    </row>
    <row r="203" spans="1:14" ht="21" customHeight="1" x14ac:dyDescent="0.2">
      <c r="A203" s="1215"/>
      <c r="B203" s="1215"/>
      <c r="C203" s="1634"/>
      <c r="D203" s="1634"/>
      <c r="E203" s="1634"/>
      <c r="F203" s="1634"/>
      <c r="G203" s="1634"/>
      <c r="H203" s="1634"/>
      <c r="I203" s="1215"/>
      <c r="J203" s="1214"/>
      <c r="K203" s="1214"/>
      <c r="L203" s="1635"/>
      <c r="M203" s="5"/>
      <c r="N203" s="5"/>
    </row>
    <row r="204" spans="1:14" ht="21" customHeight="1" x14ac:dyDescent="0.2">
      <c r="A204" s="1215"/>
      <c r="B204" s="1215"/>
      <c r="C204" s="1634"/>
      <c r="D204" s="1634"/>
      <c r="E204" s="1634"/>
      <c r="F204" s="1634"/>
      <c r="G204" s="1634"/>
      <c r="H204" s="1634"/>
      <c r="I204" s="1215"/>
      <c r="J204" s="1214"/>
      <c r="K204" s="1214"/>
      <c r="L204" s="1635"/>
      <c r="M204" s="5"/>
      <c r="N204" s="5"/>
    </row>
    <row r="205" spans="1:14" ht="21" customHeight="1" x14ac:dyDescent="0.2">
      <c r="A205" s="1215"/>
      <c r="B205" s="1215"/>
      <c r="C205" s="1634"/>
      <c r="D205" s="1634"/>
      <c r="E205" s="1634"/>
      <c r="F205" s="1634"/>
      <c r="G205" s="1634"/>
      <c r="H205" s="1634"/>
      <c r="I205" s="1215"/>
      <c r="J205" s="1214"/>
      <c r="K205" s="1214"/>
      <c r="L205" s="1635"/>
      <c r="M205" s="5"/>
      <c r="N205" s="5"/>
    </row>
    <row r="206" spans="1:14" ht="21" customHeight="1" x14ac:dyDescent="0.2">
      <c r="A206" s="1215"/>
      <c r="B206" s="1215"/>
      <c r="C206" s="1634"/>
      <c r="D206" s="1634"/>
      <c r="E206" s="1634"/>
      <c r="F206" s="1634"/>
      <c r="G206" s="1634"/>
      <c r="H206" s="1634"/>
      <c r="I206" s="1215"/>
      <c r="J206" s="1214"/>
      <c r="K206" s="1214"/>
      <c r="L206" s="1635"/>
      <c r="M206" s="5"/>
      <c r="N206" s="5"/>
    </row>
    <row r="207" spans="1:1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 x14ac:dyDescent="0.25">
      <c r="A208" s="1854" t="s">
        <v>2</v>
      </c>
      <c r="B208" s="1854"/>
      <c r="C208" s="1854"/>
      <c r="D208" s="1854"/>
      <c r="E208" s="1854"/>
      <c r="F208" s="1854"/>
      <c r="G208" s="1854"/>
      <c r="H208" s="1854"/>
      <c r="I208" s="1854"/>
      <c r="J208" s="1854"/>
      <c r="K208" s="1854"/>
      <c r="L208" s="1854"/>
      <c r="M208" s="5"/>
      <c r="N208" s="5"/>
    </row>
    <row r="209" spans="1:14" ht="15" customHeight="1" x14ac:dyDescent="0.25">
      <c r="A209" s="1855" t="s">
        <v>98</v>
      </c>
      <c r="B209" s="1855"/>
      <c r="C209" s="1855"/>
      <c r="D209" s="1855"/>
      <c r="E209" s="1855"/>
      <c r="F209" s="1855"/>
      <c r="G209" s="1855"/>
      <c r="H209" s="1855"/>
      <c r="I209" s="1855"/>
      <c r="J209" s="1855"/>
      <c r="K209" s="1855"/>
      <c r="L209" s="1855"/>
      <c r="M209" s="5"/>
      <c r="N209" s="5"/>
    </row>
    <row r="210" spans="1:14" ht="15.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15"/>
      <c r="L210" s="15"/>
      <c r="M210" s="5"/>
      <c r="N210" s="5"/>
    </row>
    <row r="211" spans="1:14" ht="15.75" x14ac:dyDescent="0.25">
      <c r="A211" s="8"/>
      <c r="B211" s="8" t="s">
        <v>248</v>
      </c>
      <c r="C211" s="8"/>
      <c r="D211" s="7"/>
      <c r="E211" s="7"/>
      <c r="F211" s="7"/>
      <c r="G211" s="7"/>
      <c r="H211" s="7"/>
      <c r="I211" s="7"/>
      <c r="J211" s="7"/>
      <c r="K211" s="5"/>
      <c r="L211" s="5"/>
      <c r="M211" s="5"/>
      <c r="N211" s="5"/>
    </row>
    <row r="212" spans="1:14" ht="15.75" x14ac:dyDescent="0.25">
      <c r="A212" s="8"/>
      <c r="B212" s="8" t="s">
        <v>247</v>
      </c>
      <c r="C212" s="8"/>
      <c r="D212" s="7"/>
      <c r="E212" s="7"/>
      <c r="F212" s="7"/>
      <c r="G212" s="7"/>
      <c r="H212" s="7"/>
      <c r="I212" s="7"/>
      <c r="J212" s="7"/>
      <c r="K212" s="5"/>
      <c r="L212" s="5"/>
      <c r="M212" s="5"/>
      <c r="N212" s="5"/>
    </row>
    <row r="213" spans="1:14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</sheetData>
  <mergeCells count="93">
    <mergeCell ref="A209:L209"/>
    <mergeCell ref="A176:B176"/>
    <mergeCell ref="C176:H176"/>
    <mergeCell ref="A179:B179"/>
    <mergeCell ref="C179:H179"/>
    <mergeCell ref="A184:B184"/>
    <mergeCell ref="C184:H184"/>
    <mergeCell ref="C191:H191"/>
    <mergeCell ref="A191:B191"/>
    <mergeCell ref="A188:L188"/>
    <mergeCell ref="C194:H194"/>
    <mergeCell ref="A194:B194"/>
    <mergeCell ref="C197:H197"/>
    <mergeCell ref="A197:B197"/>
    <mergeCell ref="C200:H200"/>
    <mergeCell ref="A167:B167"/>
    <mergeCell ref="C167:H167"/>
    <mergeCell ref="A170:B170"/>
    <mergeCell ref="C170:H170"/>
    <mergeCell ref="A208:L208"/>
    <mergeCell ref="A200:B200"/>
    <mergeCell ref="C173:H173"/>
    <mergeCell ref="A173:B173"/>
    <mergeCell ref="A187:B187"/>
    <mergeCell ref="C187:H187"/>
    <mergeCell ref="A181:L181"/>
    <mergeCell ref="A164:K164"/>
    <mergeCell ref="A152:L152"/>
    <mergeCell ref="A153:L153"/>
    <mergeCell ref="A154:L154"/>
    <mergeCell ref="A155:L155"/>
    <mergeCell ref="A156:L156"/>
    <mergeCell ref="A157:L157"/>
    <mergeCell ref="J162:K162"/>
    <mergeCell ref="A158:L158"/>
    <mergeCell ref="A159:L159"/>
    <mergeCell ref="A162:B163"/>
    <mergeCell ref="C162:H163"/>
    <mergeCell ref="I162:I163"/>
    <mergeCell ref="A151:L151"/>
    <mergeCell ref="B140:L140"/>
    <mergeCell ref="B141:L141"/>
    <mergeCell ref="B142:L142"/>
    <mergeCell ref="B143:L143"/>
    <mergeCell ref="B144:L144"/>
    <mergeCell ref="B145:L145"/>
    <mergeCell ref="A146:L146"/>
    <mergeCell ref="A147:L147"/>
    <mergeCell ref="A148:L148"/>
    <mergeCell ref="A149:L149"/>
    <mergeCell ref="A150:L150"/>
    <mergeCell ref="A139:L139"/>
    <mergeCell ref="T83:W83"/>
    <mergeCell ref="Y83:AB83"/>
    <mergeCell ref="AD83:AG83"/>
    <mergeCell ref="AH83:AK83"/>
    <mergeCell ref="A104:L104"/>
    <mergeCell ref="A113:N113"/>
    <mergeCell ref="A131:L131"/>
    <mergeCell ref="A133:L133"/>
    <mergeCell ref="A138:L138"/>
    <mergeCell ref="AL83:AO83"/>
    <mergeCell ref="AC94:AC96"/>
    <mergeCell ref="I75:J75"/>
    <mergeCell ref="K75:L75"/>
    <mergeCell ref="M75:N75"/>
    <mergeCell ref="A77:N77"/>
    <mergeCell ref="A78:N78"/>
    <mergeCell ref="O83:S83"/>
    <mergeCell ref="A75:A76"/>
    <mergeCell ref="B75:B76"/>
    <mergeCell ref="C75:C76"/>
    <mergeCell ref="D75:F75"/>
    <mergeCell ref="G75:H75"/>
    <mergeCell ref="A69:L69"/>
    <mergeCell ref="A70:L70"/>
    <mergeCell ref="A71:L71"/>
    <mergeCell ref="A72:L72"/>
    <mergeCell ref="A73:L73"/>
    <mergeCell ref="A64:L64"/>
    <mergeCell ref="A8:N8"/>
    <mergeCell ref="A9:N9"/>
    <mergeCell ref="A10:N10"/>
    <mergeCell ref="D12:F12"/>
    <mergeCell ref="G12:H12"/>
    <mergeCell ref="I12:J12"/>
    <mergeCell ref="K12:L12"/>
    <mergeCell ref="M12:N12"/>
    <mergeCell ref="A14:N14"/>
    <mergeCell ref="A15:N15"/>
    <mergeCell ref="A16:N16"/>
    <mergeCell ref="A36:L36"/>
    <mergeCell ref="A45:N45"/>
  </mergeCells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10" zoomScaleNormal="100" workbookViewId="0">
      <selection activeCell="D29" sqref="D29:F29"/>
    </sheetView>
  </sheetViews>
  <sheetFormatPr defaultRowHeight="12.75" x14ac:dyDescent="0.2"/>
  <cols>
    <col min="1" max="1" width="12.28515625" customWidth="1"/>
    <col min="2" max="2" width="23.7109375" customWidth="1"/>
    <col min="3" max="3" width="6.5703125" customWidth="1"/>
    <col min="4" max="4" width="6.85546875" customWidth="1"/>
    <col min="5" max="5" width="7.28515625" customWidth="1"/>
    <col min="6" max="6" width="7.7109375" customWidth="1"/>
    <col min="7" max="7" width="7.85546875" customWidth="1"/>
    <col min="8" max="8" width="9.42578125" customWidth="1"/>
    <col min="9" max="9" width="9" customWidth="1"/>
    <col min="10" max="10" width="9.140625" customWidth="1"/>
    <col min="11" max="11" width="7.85546875" customWidth="1"/>
    <col min="12" max="12" width="8.5703125" customWidth="1"/>
    <col min="13" max="13" width="8.28515625" customWidth="1"/>
    <col min="14" max="14" width="8.85546875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K1" s="5"/>
      <c r="L1" s="5"/>
      <c r="M1" s="5"/>
      <c r="N1" s="6" t="s">
        <v>1</v>
      </c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K2" s="5"/>
      <c r="L2" s="5"/>
      <c r="M2" s="5"/>
      <c r="N2" s="7" t="s">
        <v>4</v>
      </c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K3" s="5"/>
      <c r="L3" s="5"/>
      <c r="M3" s="5"/>
      <c r="N3" s="7" t="s">
        <v>5</v>
      </c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K4" s="5"/>
      <c r="L4" s="5"/>
      <c r="M4" s="5"/>
      <c r="N4" s="7" t="s">
        <v>7</v>
      </c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7" t="s">
        <v>212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K6" s="5"/>
      <c r="L6" s="5"/>
      <c r="M6" s="5"/>
      <c r="N6" s="7" t="s">
        <v>6</v>
      </c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K7" s="5"/>
      <c r="L7" s="5"/>
      <c r="M7" s="5"/>
      <c r="N7" s="7" t="s">
        <v>251</v>
      </c>
    </row>
    <row r="8" spans="1:14" ht="13.9" customHeight="1" x14ac:dyDescent="0.25">
      <c r="A8" s="14"/>
      <c r="B8" s="8"/>
      <c r="C8" s="8"/>
      <c r="D8" s="8"/>
      <c r="E8" s="8"/>
      <c r="F8" s="8"/>
      <c r="G8" s="8"/>
      <c r="H8" s="8"/>
      <c r="I8" s="8" t="s">
        <v>33</v>
      </c>
      <c r="J8" s="8"/>
      <c r="K8" s="5"/>
      <c r="L8" s="5"/>
      <c r="M8" s="5"/>
      <c r="N8" s="5"/>
    </row>
    <row r="9" spans="1:14" ht="16.5" x14ac:dyDescent="0.25">
      <c r="A9" s="1875" t="s">
        <v>3</v>
      </c>
      <c r="B9" s="1875"/>
      <c r="C9" s="1875"/>
      <c r="D9" s="1875"/>
      <c r="E9" s="1875"/>
      <c r="F9" s="1875"/>
      <c r="G9" s="1875"/>
      <c r="H9" s="1875"/>
      <c r="I9" s="1875"/>
      <c r="J9" s="1875"/>
      <c r="K9" s="1875"/>
      <c r="L9" s="1875"/>
      <c r="M9" s="1875"/>
      <c r="N9" s="1875"/>
    </row>
    <row r="10" spans="1:14" ht="16.5" x14ac:dyDescent="0.25">
      <c r="A10" s="1875" t="s">
        <v>267</v>
      </c>
      <c r="B10" s="1875"/>
      <c r="C10" s="1875"/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</row>
    <row r="11" spans="1:14" ht="16.5" x14ac:dyDescent="0.25">
      <c r="A11" s="1875" t="s">
        <v>268</v>
      </c>
      <c r="B11" s="1875"/>
      <c r="C11" s="1875"/>
      <c r="D11" s="1875"/>
      <c r="E11" s="1875"/>
      <c r="F11" s="1875"/>
      <c r="G11" s="1875"/>
      <c r="H11" s="1875"/>
      <c r="I11" s="1875"/>
      <c r="J11" s="1875"/>
      <c r="K11" s="1875"/>
      <c r="L11" s="1875"/>
      <c r="M11" s="1875"/>
      <c r="N11" s="1875"/>
    </row>
    <row r="12" spans="1:14" ht="16.5" x14ac:dyDescent="0.25">
      <c r="A12" s="1419" t="s">
        <v>270</v>
      </c>
      <c r="B12" s="1419"/>
      <c r="C12" s="1419"/>
      <c r="D12" s="1419"/>
      <c r="E12" s="1419"/>
      <c r="F12" s="1419"/>
      <c r="G12" s="1419"/>
      <c r="H12" s="1419"/>
      <c r="I12" s="1419"/>
      <c r="J12" s="1419"/>
      <c r="K12" s="1419"/>
      <c r="L12" s="1419"/>
      <c r="M12" s="1420"/>
      <c r="N12" s="1420"/>
    </row>
    <row r="13" spans="1:14" ht="16.5" thickBot="1" x14ac:dyDescent="0.3">
      <c r="A13" s="1874" t="s">
        <v>299</v>
      </c>
      <c r="B13" s="1874"/>
      <c r="C13" s="1874"/>
      <c r="D13" s="1874"/>
      <c r="E13" s="1874"/>
      <c r="F13" s="1874"/>
      <c r="G13" s="1874"/>
      <c r="H13" s="1874"/>
      <c r="I13" s="1874"/>
      <c r="J13" s="1874"/>
      <c r="K13" s="1874"/>
      <c r="L13" s="1874"/>
      <c r="M13" s="1874"/>
      <c r="N13" s="1874"/>
    </row>
    <row r="14" spans="1:14" ht="47.25" customHeight="1" thickBot="1" x14ac:dyDescent="0.25">
      <c r="A14" s="1781" t="s">
        <v>20</v>
      </c>
      <c r="B14" s="1783" t="s">
        <v>21</v>
      </c>
      <c r="C14" s="1793" t="s">
        <v>22</v>
      </c>
      <c r="D14" s="1791" t="s">
        <v>52</v>
      </c>
      <c r="E14" s="1790"/>
      <c r="F14" s="1792"/>
      <c r="G14" s="1791" t="s">
        <v>84</v>
      </c>
      <c r="H14" s="1792"/>
      <c r="I14" s="1787" t="s">
        <v>162</v>
      </c>
      <c r="J14" s="1789"/>
      <c r="K14" s="1790" t="s">
        <v>163</v>
      </c>
      <c r="L14" s="1792"/>
      <c r="M14" s="1793" t="s">
        <v>180</v>
      </c>
      <c r="N14" s="1792"/>
    </row>
    <row r="15" spans="1:14" ht="57.6" customHeight="1" thickBot="1" x14ac:dyDescent="0.25">
      <c r="A15" s="1782"/>
      <c r="B15" s="1784"/>
      <c r="C15" s="1830"/>
      <c r="D15" s="22" t="s">
        <v>27</v>
      </c>
      <c r="E15" s="23" t="s">
        <v>26</v>
      </c>
      <c r="F15" s="24" t="s">
        <v>189</v>
      </c>
      <c r="G15" s="333" t="s">
        <v>23</v>
      </c>
      <c r="H15" s="24" t="s">
        <v>189</v>
      </c>
      <c r="I15" s="22" t="s">
        <v>23</v>
      </c>
      <c r="J15" s="24" t="s">
        <v>189</v>
      </c>
      <c r="K15" s="333" t="s">
        <v>23</v>
      </c>
      <c r="L15" s="24" t="s">
        <v>189</v>
      </c>
      <c r="M15" s="333" t="s">
        <v>23</v>
      </c>
      <c r="N15" s="24" t="s">
        <v>189</v>
      </c>
    </row>
    <row r="16" spans="1:14" ht="28.5" customHeight="1" thickBot="1" x14ac:dyDescent="0.25">
      <c r="A16" s="1827" t="s">
        <v>92</v>
      </c>
      <c r="B16" s="1828"/>
      <c r="C16" s="1828"/>
      <c r="D16" s="1828"/>
      <c r="E16" s="1828"/>
      <c r="F16" s="1828"/>
      <c r="G16" s="1828"/>
      <c r="H16" s="1828"/>
      <c r="I16" s="1828"/>
      <c r="J16" s="1828"/>
      <c r="K16" s="1828"/>
      <c r="L16" s="1828"/>
      <c r="M16" s="1828"/>
      <c r="N16" s="1829"/>
    </row>
    <row r="17" spans="1:14" ht="29.25" customHeight="1" thickBot="1" x14ac:dyDescent="0.25">
      <c r="A17" s="1804" t="s">
        <v>30</v>
      </c>
      <c r="B17" s="1805"/>
      <c r="C17" s="1805"/>
      <c r="D17" s="1805"/>
      <c r="E17" s="1805"/>
      <c r="F17" s="1805"/>
      <c r="G17" s="1805"/>
      <c r="H17" s="1805"/>
      <c r="I17" s="1805"/>
      <c r="J17" s="1805"/>
      <c r="K17" s="1805"/>
      <c r="L17" s="1805"/>
      <c r="M17" s="1805"/>
      <c r="N17" s="1806"/>
    </row>
    <row r="18" spans="1:14" ht="71.45" customHeight="1" thickBot="1" x14ac:dyDescent="0.25">
      <c r="A18" s="584" t="s">
        <v>46</v>
      </c>
      <c r="B18" s="585" t="s">
        <v>89</v>
      </c>
      <c r="C18" s="931">
        <v>2</v>
      </c>
      <c r="D18" s="407">
        <v>2110</v>
      </c>
      <c r="E18" s="361">
        <v>2850</v>
      </c>
      <c r="F18" s="360">
        <v>1680</v>
      </c>
      <c r="G18" s="407">
        <v>1710</v>
      </c>
      <c r="H18" s="361">
        <v>1340</v>
      </c>
      <c r="I18" s="360">
        <v>1860</v>
      </c>
      <c r="J18" s="407">
        <v>1430</v>
      </c>
      <c r="K18" s="361">
        <v>1880</v>
      </c>
      <c r="L18" s="360">
        <v>1450</v>
      </c>
      <c r="M18" s="407">
        <v>2000</v>
      </c>
      <c r="N18" s="362">
        <v>1550</v>
      </c>
    </row>
    <row r="19" spans="1:14" ht="63" customHeight="1" thickBot="1" x14ac:dyDescent="0.25">
      <c r="A19" s="584" t="s">
        <v>44</v>
      </c>
      <c r="B19" s="585" t="s">
        <v>88</v>
      </c>
      <c r="C19" s="931">
        <v>2</v>
      </c>
      <c r="D19" s="407">
        <v>2260</v>
      </c>
      <c r="E19" s="361">
        <v>3050</v>
      </c>
      <c r="F19" s="360">
        <v>1680</v>
      </c>
      <c r="G19" s="407">
        <v>1840</v>
      </c>
      <c r="H19" s="361">
        <v>1340</v>
      </c>
      <c r="I19" s="360">
        <v>2000</v>
      </c>
      <c r="J19" s="407">
        <v>1430</v>
      </c>
      <c r="K19" s="361">
        <v>2020</v>
      </c>
      <c r="L19" s="360">
        <v>1450</v>
      </c>
      <c r="M19" s="407">
        <v>2130</v>
      </c>
      <c r="N19" s="362">
        <v>1550</v>
      </c>
    </row>
    <row r="20" spans="1:14" ht="54" customHeight="1" thickBot="1" x14ac:dyDescent="0.25">
      <c r="A20" s="1781" t="s">
        <v>20</v>
      </c>
      <c r="B20" s="1783" t="s">
        <v>21</v>
      </c>
      <c r="C20" s="1793" t="s">
        <v>22</v>
      </c>
      <c r="D20" s="1791" t="s">
        <v>52</v>
      </c>
      <c r="E20" s="1790"/>
      <c r="F20" s="1792"/>
      <c r="G20" s="1791" t="s">
        <v>84</v>
      </c>
      <c r="H20" s="1792"/>
      <c r="I20" s="1787" t="s">
        <v>162</v>
      </c>
      <c r="J20" s="1789"/>
      <c r="K20" s="1790" t="s">
        <v>163</v>
      </c>
      <c r="L20" s="1792"/>
      <c r="M20" s="1793" t="s">
        <v>180</v>
      </c>
      <c r="N20" s="1792"/>
    </row>
    <row r="21" spans="1:14" ht="55.5" customHeight="1" thickBot="1" x14ac:dyDescent="0.25">
      <c r="A21" s="1782"/>
      <c r="B21" s="1784"/>
      <c r="C21" s="1830"/>
      <c r="D21" s="22" t="s">
        <v>27</v>
      </c>
      <c r="E21" s="23" t="s">
        <v>26</v>
      </c>
      <c r="F21" s="24" t="s">
        <v>189</v>
      </c>
      <c r="G21" s="333" t="s">
        <v>23</v>
      </c>
      <c r="H21" s="24" t="s">
        <v>189</v>
      </c>
      <c r="I21" s="22" t="s">
        <v>23</v>
      </c>
      <c r="J21" s="24" t="s">
        <v>189</v>
      </c>
      <c r="K21" s="333" t="s">
        <v>23</v>
      </c>
      <c r="L21" s="24" t="s">
        <v>189</v>
      </c>
      <c r="M21" s="333" t="s">
        <v>23</v>
      </c>
      <c r="N21" s="24" t="s">
        <v>189</v>
      </c>
    </row>
    <row r="22" spans="1:14" ht="53.25" customHeight="1" thickBot="1" x14ac:dyDescent="0.25">
      <c r="A22" s="1619" t="s">
        <v>243</v>
      </c>
      <c r="B22" s="585" t="s">
        <v>241</v>
      </c>
      <c r="C22" s="1411">
        <v>1</v>
      </c>
      <c r="D22" s="407"/>
      <c r="E22" s="361">
        <v>2440</v>
      </c>
      <c r="F22" s="360">
        <v>1680</v>
      </c>
      <c r="G22" s="407"/>
      <c r="H22" s="361">
        <v>1340</v>
      </c>
      <c r="I22" s="360"/>
      <c r="J22" s="407">
        <v>1430</v>
      </c>
      <c r="K22" s="361"/>
      <c r="L22" s="360">
        <v>1450</v>
      </c>
      <c r="M22" s="407"/>
      <c r="N22" s="362">
        <v>1550</v>
      </c>
    </row>
    <row r="23" spans="1:14" ht="53.25" customHeight="1" thickBot="1" x14ac:dyDescent="0.25">
      <c r="A23" s="1231" t="s">
        <v>242</v>
      </c>
      <c r="B23" s="550" t="s">
        <v>68</v>
      </c>
      <c r="C23" s="1238">
        <v>1</v>
      </c>
      <c r="D23" s="407"/>
      <c r="E23" s="361">
        <v>2600</v>
      </c>
      <c r="F23" s="360">
        <v>1680</v>
      </c>
      <c r="G23" s="407"/>
      <c r="H23" s="361">
        <v>1340</v>
      </c>
      <c r="I23" s="360"/>
      <c r="J23" s="407">
        <v>1430</v>
      </c>
      <c r="K23" s="361"/>
      <c r="L23" s="360">
        <v>1450</v>
      </c>
      <c r="M23" s="407"/>
      <c r="N23" s="362">
        <v>1550</v>
      </c>
    </row>
    <row r="24" spans="1:14" ht="73.5" customHeight="1" thickBot="1" x14ac:dyDescent="0.25">
      <c r="A24" s="1619" t="s">
        <v>165</v>
      </c>
      <c r="B24" s="585" t="s">
        <v>134</v>
      </c>
      <c r="C24" s="1411">
        <v>1</v>
      </c>
      <c r="D24" s="407"/>
      <c r="E24" s="361">
        <v>2810</v>
      </c>
      <c r="F24" s="360">
        <v>1680</v>
      </c>
      <c r="G24" s="407"/>
      <c r="H24" s="361">
        <v>1340</v>
      </c>
      <c r="I24" s="360"/>
      <c r="J24" s="407">
        <v>1430</v>
      </c>
      <c r="K24" s="361"/>
      <c r="L24" s="360">
        <v>1450</v>
      </c>
      <c r="M24" s="407"/>
      <c r="N24" s="362">
        <v>1550</v>
      </c>
    </row>
    <row r="25" spans="1:14" ht="93" customHeight="1" thickBot="1" x14ac:dyDescent="0.25">
      <c r="A25" s="1612" t="s">
        <v>203</v>
      </c>
      <c r="B25" s="1569" t="s">
        <v>61</v>
      </c>
      <c r="C25" s="1261">
        <v>1</v>
      </c>
      <c r="D25" s="407"/>
      <c r="E25" s="361">
        <f>D19</f>
        <v>2260</v>
      </c>
      <c r="F25" s="360"/>
      <c r="G25" s="407"/>
      <c r="H25" s="361"/>
      <c r="I25" s="360"/>
      <c r="J25" s="407"/>
      <c r="K25" s="361"/>
      <c r="L25" s="360"/>
      <c r="M25" s="407"/>
      <c r="N25" s="362"/>
    </row>
    <row r="26" spans="1:14" ht="27" customHeight="1" thickBot="1" x14ac:dyDescent="0.25">
      <c r="A26" s="1872" t="s">
        <v>54</v>
      </c>
      <c r="B26" s="1873"/>
      <c r="C26" s="1873"/>
      <c r="D26" s="1873"/>
      <c r="E26" s="1873"/>
      <c r="F26" s="1873"/>
      <c r="G26" s="1873"/>
      <c r="H26" s="1873"/>
      <c r="I26" s="1873"/>
      <c r="J26" s="1873"/>
      <c r="K26" s="1873"/>
      <c r="L26" s="1873"/>
      <c r="M26" s="1611"/>
      <c r="N26" s="1529"/>
    </row>
    <row r="27" spans="1:14" ht="66" customHeight="1" thickBot="1" x14ac:dyDescent="0.25">
      <c r="A27" s="584" t="s">
        <v>51</v>
      </c>
      <c r="B27" s="585" t="s">
        <v>166</v>
      </c>
      <c r="C27" s="859">
        <v>2</v>
      </c>
      <c r="D27" s="407">
        <v>2570</v>
      </c>
      <c r="E27" s="361">
        <v>3600</v>
      </c>
      <c r="F27" s="360">
        <v>1680</v>
      </c>
      <c r="G27" s="407">
        <v>2090</v>
      </c>
      <c r="H27" s="361">
        <v>1340</v>
      </c>
      <c r="I27" s="360">
        <v>2270</v>
      </c>
      <c r="J27" s="407">
        <v>1430</v>
      </c>
      <c r="K27" s="361">
        <v>2290</v>
      </c>
      <c r="L27" s="360">
        <v>1450</v>
      </c>
      <c r="M27" s="407">
        <v>2450</v>
      </c>
      <c r="N27" s="362">
        <v>1550</v>
      </c>
    </row>
    <row r="28" spans="1:14" ht="81" customHeight="1" thickBot="1" x14ac:dyDescent="0.25">
      <c r="A28" s="584" t="s">
        <v>136</v>
      </c>
      <c r="B28" s="585" t="s">
        <v>167</v>
      </c>
      <c r="C28" s="355">
        <v>2</v>
      </c>
      <c r="D28" s="329">
        <v>2690</v>
      </c>
      <c r="E28" s="597">
        <v>3770</v>
      </c>
      <c r="F28" s="387">
        <v>1680</v>
      </c>
      <c r="G28" s="329">
        <v>2180</v>
      </c>
      <c r="H28" s="597">
        <v>1340</v>
      </c>
      <c r="I28" s="387">
        <v>2370</v>
      </c>
      <c r="J28" s="329">
        <v>1430</v>
      </c>
      <c r="K28" s="597">
        <v>2390</v>
      </c>
      <c r="L28" s="387">
        <v>1450</v>
      </c>
      <c r="M28" s="329">
        <v>2560</v>
      </c>
      <c r="N28" s="909">
        <v>1550</v>
      </c>
    </row>
    <row r="29" spans="1:14" ht="51" customHeight="1" thickBot="1" x14ac:dyDescent="0.25">
      <c r="A29" s="1781" t="s">
        <v>20</v>
      </c>
      <c r="B29" s="1783" t="s">
        <v>21</v>
      </c>
      <c r="C29" s="1793" t="s">
        <v>22</v>
      </c>
      <c r="D29" s="1791" t="s">
        <v>52</v>
      </c>
      <c r="E29" s="1790"/>
      <c r="F29" s="1792"/>
      <c r="G29" s="1791" t="s">
        <v>84</v>
      </c>
      <c r="H29" s="1792"/>
      <c r="I29" s="1787" t="s">
        <v>162</v>
      </c>
      <c r="J29" s="1789"/>
      <c r="K29" s="1790" t="s">
        <v>163</v>
      </c>
      <c r="L29" s="1792"/>
      <c r="M29" s="1793" t="s">
        <v>180</v>
      </c>
      <c r="N29" s="1792"/>
    </row>
    <row r="30" spans="1:14" ht="52.5" customHeight="1" thickBot="1" x14ac:dyDescent="0.25">
      <c r="A30" s="1782"/>
      <c r="B30" s="1784"/>
      <c r="C30" s="1830"/>
      <c r="D30" s="22" t="s">
        <v>27</v>
      </c>
      <c r="E30" s="23" t="s">
        <v>26</v>
      </c>
      <c r="F30" s="24" t="s">
        <v>189</v>
      </c>
      <c r="G30" s="333" t="s">
        <v>23</v>
      </c>
      <c r="H30" s="24" t="s">
        <v>189</v>
      </c>
      <c r="I30" s="22" t="s">
        <v>23</v>
      </c>
      <c r="J30" s="24" t="s">
        <v>189</v>
      </c>
      <c r="K30" s="333" t="s">
        <v>23</v>
      </c>
      <c r="L30" s="24" t="s">
        <v>189</v>
      </c>
      <c r="M30" s="333" t="s">
        <v>23</v>
      </c>
      <c r="N30" s="24" t="s">
        <v>189</v>
      </c>
    </row>
    <row r="31" spans="1:14" ht="30.75" customHeight="1" thickBot="1" x14ac:dyDescent="0.25">
      <c r="A31" s="1866" t="s">
        <v>95</v>
      </c>
      <c r="B31" s="1867"/>
      <c r="C31" s="1867"/>
      <c r="D31" s="1867"/>
      <c r="E31" s="1867"/>
      <c r="F31" s="1867"/>
      <c r="G31" s="1867"/>
      <c r="H31" s="1867"/>
      <c r="I31" s="1867"/>
      <c r="J31" s="1867"/>
      <c r="K31" s="1867"/>
      <c r="L31" s="1867"/>
      <c r="M31" s="1867"/>
      <c r="N31" s="1868"/>
    </row>
    <row r="32" spans="1:14" ht="63" customHeight="1" thickBot="1" x14ac:dyDescent="0.25">
      <c r="A32" s="584" t="s">
        <v>15</v>
      </c>
      <c r="B32" s="585" t="s">
        <v>168</v>
      </c>
      <c r="C32" s="971">
        <v>2</v>
      </c>
      <c r="D32" s="407">
        <v>3300</v>
      </c>
      <c r="E32" s="361">
        <v>4620</v>
      </c>
      <c r="F32" s="360">
        <v>1820</v>
      </c>
      <c r="G32" s="407">
        <v>2680</v>
      </c>
      <c r="H32" s="361">
        <v>1450</v>
      </c>
      <c r="I32" s="360">
        <v>2910</v>
      </c>
      <c r="J32" s="407">
        <v>1540</v>
      </c>
      <c r="K32" s="361">
        <v>2940</v>
      </c>
      <c r="L32" s="360">
        <v>1570</v>
      </c>
      <c r="M32" s="407">
        <v>3140</v>
      </c>
      <c r="N32" s="362">
        <v>1640</v>
      </c>
    </row>
    <row r="33" spans="1:14" ht="70.5" customHeight="1" thickBot="1" x14ac:dyDescent="0.25">
      <c r="A33" s="407" t="s">
        <v>14</v>
      </c>
      <c r="B33" s="585" t="s">
        <v>169</v>
      </c>
      <c r="C33" s="1570">
        <v>2</v>
      </c>
      <c r="D33" s="329">
        <v>3560</v>
      </c>
      <c r="E33" s="597">
        <v>4990</v>
      </c>
      <c r="F33" s="387">
        <v>1950</v>
      </c>
      <c r="G33" s="329">
        <v>2890</v>
      </c>
      <c r="H33" s="597">
        <v>1570</v>
      </c>
      <c r="I33" s="387">
        <v>3130</v>
      </c>
      <c r="J33" s="329">
        <v>1660</v>
      </c>
      <c r="K33" s="597">
        <v>3170</v>
      </c>
      <c r="L33" s="387">
        <v>1680</v>
      </c>
      <c r="M33" s="329">
        <v>3380</v>
      </c>
      <c r="N33" s="909">
        <v>1760</v>
      </c>
    </row>
    <row r="34" spans="1:14" ht="71.25" customHeight="1" thickBot="1" x14ac:dyDescent="0.25">
      <c r="A34" s="1096" t="s">
        <v>145</v>
      </c>
      <c r="B34" s="550" t="s">
        <v>170</v>
      </c>
      <c r="C34" s="1247">
        <v>2</v>
      </c>
      <c r="D34" s="329">
        <v>3780</v>
      </c>
      <c r="E34" s="597">
        <v>5300</v>
      </c>
      <c r="F34" s="387">
        <v>2080</v>
      </c>
      <c r="G34" s="329">
        <v>3070</v>
      </c>
      <c r="H34" s="597">
        <v>1670</v>
      </c>
      <c r="I34" s="387">
        <v>3330</v>
      </c>
      <c r="J34" s="329">
        <v>1760</v>
      </c>
      <c r="K34" s="597">
        <v>3370</v>
      </c>
      <c r="L34" s="387">
        <v>1790</v>
      </c>
      <c r="M34" s="329">
        <v>3590</v>
      </c>
      <c r="N34" s="909">
        <v>1870</v>
      </c>
    </row>
    <row r="35" spans="1:14" ht="65.25" customHeight="1" thickBot="1" x14ac:dyDescent="0.25">
      <c r="A35" s="584" t="s">
        <v>146</v>
      </c>
      <c r="B35" s="585" t="s">
        <v>284</v>
      </c>
      <c r="C35" s="1570">
        <v>2</v>
      </c>
      <c r="D35" s="329">
        <v>5210</v>
      </c>
      <c r="E35" s="597">
        <v>7300</v>
      </c>
      <c r="F35" s="387">
        <v>2870</v>
      </c>
      <c r="G35" s="329">
        <v>4220</v>
      </c>
      <c r="H35" s="597">
        <v>2290</v>
      </c>
      <c r="I35" s="387">
        <v>4590</v>
      </c>
      <c r="J35" s="329">
        <v>2440</v>
      </c>
      <c r="K35" s="597">
        <v>4640</v>
      </c>
      <c r="L35" s="387">
        <v>2470</v>
      </c>
      <c r="M35" s="329">
        <v>4960</v>
      </c>
      <c r="N35" s="909">
        <v>2580</v>
      </c>
    </row>
    <row r="36" spans="1:14" ht="6.75" customHeight="1" x14ac:dyDescent="0.2">
      <c r="A36" s="1215"/>
      <c r="B36" s="1212"/>
      <c r="C36" s="1571"/>
      <c r="D36" s="1214"/>
      <c r="E36" s="1214"/>
      <c r="F36" s="1216"/>
      <c r="G36" s="1214"/>
      <c r="H36" s="1214"/>
      <c r="I36" s="1216"/>
      <c r="J36" s="1214"/>
      <c r="K36" s="1214"/>
      <c r="L36" s="1216"/>
      <c r="M36" s="1214"/>
      <c r="N36" s="1214"/>
    </row>
    <row r="37" spans="1:14" ht="64.5" hidden="1" customHeight="1" x14ac:dyDescent="0.2">
      <c r="A37" s="1215"/>
      <c r="B37" s="1212"/>
      <c r="C37" s="1571"/>
      <c r="D37" s="1214"/>
      <c r="E37" s="1214"/>
      <c r="F37" s="1216"/>
      <c r="G37" s="1214"/>
      <c r="H37" s="1214"/>
      <c r="I37" s="1216"/>
      <c r="J37" s="1214"/>
      <c r="K37" s="1214"/>
      <c r="L37" s="1216"/>
      <c r="M37" s="1214"/>
      <c r="N37" s="1214"/>
    </row>
    <row r="38" spans="1:14" ht="15.75" customHeight="1" x14ac:dyDescent="0.25">
      <c r="A38" s="1869" t="s">
        <v>93</v>
      </c>
      <c r="B38" s="1870"/>
      <c r="C38" s="1870"/>
      <c r="D38" s="1870"/>
      <c r="E38" s="1870"/>
      <c r="F38" s="1870"/>
      <c r="G38" s="1870"/>
      <c r="H38" s="1870"/>
      <c r="I38" s="1870"/>
      <c r="J38" s="1870"/>
      <c r="K38" s="1870"/>
      <c r="L38" s="1870"/>
      <c r="M38" s="1610"/>
      <c r="N38" s="1610"/>
    </row>
    <row r="39" spans="1:14" s="1660" customFormat="1" ht="18.75" customHeight="1" x14ac:dyDescent="0.2">
      <c r="A39" s="1659" t="s">
        <v>12</v>
      </c>
      <c r="B39" s="1659"/>
      <c r="C39" s="1659"/>
      <c r="D39" s="1659"/>
      <c r="E39" s="1659"/>
      <c r="F39" s="1659"/>
      <c r="G39" s="1659"/>
      <c r="H39" s="1659"/>
      <c r="I39" s="1659"/>
      <c r="J39" s="1659"/>
      <c r="K39" s="1659"/>
      <c r="L39" s="1659"/>
      <c r="M39" s="1659"/>
      <c r="N39" s="1659"/>
    </row>
    <row r="40" spans="1:14" s="1660" customFormat="1" ht="18.75" customHeight="1" x14ac:dyDescent="0.2">
      <c r="A40" s="1927" t="s">
        <v>81</v>
      </c>
      <c r="B40" s="1927"/>
      <c r="C40" s="1927"/>
      <c r="D40" s="1927"/>
      <c r="E40" s="1927"/>
      <c r="F40" s="1927"/>
      <c r="G40" s="1927"/>
      <c r="H40" s="1927"/>
      <c r="I40" s="1927"/>
      <c r="J40" s="1927"/>
      <c r="K40" s="1927"/>
      <c r="L40" s="1927"/>
      <c r="M40" s="1661"/>
      <c r="N40" s="1661"/>
    </row>
    <row r="41" spans="1:14" s="1660" customFormat="1" ht="18.75" customHeight="1" x14ac:dyDescent="0.2">
      <c r="A41" s="1661" t="s">
        <v>36</v>
      </c>
      <c r="B41" s="1661"/>
      <c r="C41" s="1661"/>
      <c r="D41" s="1661"/>
      <c r="E41" s="1661"/>
      <c r="F41" s="1661"/>
      <c r="G41" s="1661"/>
      <c r="H41" s="1661"/>
      <c r="I41" s="1661"/>
      <c r="J41" s="1661"/>
      <c r="K41" s="1661"/>
      <c r="L41" s="1661"/>
      <c r="M41" s="1661"/>
      <c r="N41" s="1661"/>
    </row>
    <row r="42" spans="1:14" s="1660" customFormat="1" ht="18.75" customHeight="1" x14ac:dyDescent="0.2">
      <c r="A42" s="1659" t="s">
        <v>10</v>
      </c>
      <c r="B42" s="1659"/>
      <c r="C42" s="1659"/>
      <c r="D42" s="1659"/>
      <c r="E42" s="1659"/>
      <c r="F42" s="1659"/>
      <c r="G42" s="1659"/>
      <c r="H42" s="1659"/>
      <c r="I42" s="1659"/>
      <c r="J42" s="1659"/>
      <c r="K42" s="1659"/>
      <c r="L42" s="1659"/>
      <c r="M42" s="1659"/>
      <c r="N42" s="1659"/>
    </row>
    <row r="43" spans="1:14" s="1660" customFormat="1" ht="18.75" customHeight="1" x14ac:dyDescent="0.2">
      <c r="A43" s="1659" t="s">
        <v>11</v>
      </c>
      <c r="B43" s="1659"/>
      <c r="C43" s="1659"/>
      <c r="D43" s="1659"/>
      <c r="E43" s="1659"/>
      <c r="F43" s="1659"/>
      <c r="G43" s="1659"/>
      <c r="H43" s="1659"/>
      <c r="I43" s="1659"/>
      <c r="J43" s="1659"/>
      <c r="K43" s="1659"/>
      <c r="L43" s="1659"/>
      <c r="M43" s="1659"/>
      <c r="N43" s="1659"/>
    </row>
    <row r="44" spans="1:14" s="1660" customFormat="1" ht="18.75" customHeight="1" x14ac:dyDescent="0.2">
      <c r="A44" s="1659" t="s">
        <v>49</v>
      </c>
      <c r="B44" s="1659"/>
      <c r="C44" s="1659"/>
      <c r="D44" s="1659"/>
      <c r="E44" s="1659"/>
      <c r="F44" s="1659"/>
      <c r="G44" s="1659"/>
      <c r="H44" s="1659"/>
      <c r="I44" s="1659"/>
      <c r="J44" s="1659"/>
      <c r="K44" s="1659"/>
      <c r="L44" s="1659"/>
      <c r="M44" s="1659"/>
      <c r="N44" s="1659"/>
    </row>
    <row r="45" spans="1:14" s="1660" customFormat="1" ht="18.75" customHeight="1" x14ac:dyDescent="0.2">
      <c r="A45" s="1927" t="s">
        <v>301</v>
      </c>
      <c r="B45" s="1927"/>
      <c r="C45" s="1927"/>
      <c r="D45" s="1927"/>
      <c r="E45" s="1927"/>
      <c r="F45" s="1927"/>
      <c r="G45" s="1927"/>
      <c r="H45" s="1927"/>
      <c r="I45" s="1927"/>
      <c r="J45" s="1927"/>
      <c r="K45" s="1927"/>
      <c r="L45" s="1927"/>
      <c r="M45" s="1661"/>
      <c r="N45" s="1661"/>
    </row>
    <row r="46" spans="1:14" ht="15.75" customHeight="1" x14ac:dyDescent="0.25">
      <c r="A46" s="8"/>
      <c r="B46" s="8" t="s">
        <v>248</v>
      </c>
      <c r="C46" s="8"/>
      <c r="D46" s="7"/>
      <c r="E46" s="7"/>
      <c r="F46" s="7"/>
      <c r="G46" s="7"/>
      <c r="H46" s="7"/>
      <c r="I46" s="7"/>
      <c r="J46" s="7"/>
      <c r="K46" s="5"/>
      <c r="L46" s="5"/>
      <c r="M46" s="5"/>
      <c r="N46" s="5"/>
    </row>
    <row r="47" spans="1:14" ht="23.25" customHeight="1" x14ac:dyDescent="0.25">
      <c r="A47" s="8" t="s">
        <v>219</v>
      </c>
      <c r="B47" s="8" t="s">
        <v>300</v>
      </c>
      <c r="C47" s="8"/>
      <c r="D47" s="7"/>
      <c r="E47" s="7"/>
      <c r="F47" s="7"/>
      <c r="G47" s="7"/>
      <c r="H47" s="7"/>
      <c r="I47" s="7"/>
      <c r="J47" s="7"/>
      <c r="K47" s="5"/>
      <c r="L47" s="5"/>
      <c r="M47" s="5"/>
      <c r="N47" s="5"/>
    </row>
    <row r="48" spans="1:1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4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4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4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4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4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4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</sheetData>
  <mergeCells count="35">
    <mergeCell ref="A9:N9"/>
    <mergeCell ref="A10:N10"/>
    <mergeCell ref="A11:N11"/>
    <mergeCell ref="A13:N13"/>
    <mergeCell ref="A14:A15"/>
    <mergeCell ref="B14:B15"/>
    <mergeCell ref="C14:C15"/>
    <mergeCell ref="D14:F14"/>
    <mergeCell ref="G14:H14"/>
    <mergeCell ref="I14:J14"/>
    <mergeCell ref="K14:L14"/>
    <mergeCell ref="M14:N14"/>
    <mergeCell ref="A16:N16"/>
    <mergeCell ref="A17:N17"/>
    <mergeCell ref="A20:A21"/>
    <mergeCell ref="B20:B21"/>
    <mergeCell ref="C20:C21"/>
    <mergeCell ref="D20:F20"/>
    <mergeCell ref="G20:H20"/>
    <mergeCell ref="I20:J20"/>
    <mergeCell ref="K20:L20"/>
    <mergeCell ref="M20:N20"/>
    <mergeCell ref="A26:L26"/>
    <mergeCell ref="A29:A30"/>
    <mergeCell ref="B29:B30"/>
    <mergeCell ref="C29:C30"/>
    <mergeCell ref="D29:F29"/>
    <mergeCell ref="G29:H29"/>
    <mergeCell ref="I29:J29"/>
    <mergeCell ref="K29:L29"/>
    <mergeCell ref="M29:N29"/>
    <mergeCell ref="A31:N31"/>
    <mergeCell ref="A38:L38"/>
    <mergeCell ref="A40:L40"/>
    <mergeCell ref="A45:L45"/>
  </mergeCells>
  <pageMargins left="0.74803149606299213" right="0.55118110236220474" top="0.39370078740157483" bottom="0.3937007874015748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opLeftCell="A7" workbookViewId="0">
      <selection activeCell="E29" sqref="E29"/>
    </sheetView>
  </sheetViews>
  <sheetFormatPr defaultRowHeight="12.75" x14ac:dyDescent="0.2"/>
  <sheetData>
    <row r="2" spans="1:13" ht="15.75" x14ac:dyDescent="0.25">
      <c r="J2" s="5"/>
      <c r="K2" s="5"/>
      <c r="L2" s="5"/>
      <c r="M2" s="7" t="s">
        <v>4</v>
      </c>
    </row>
    <row r="3" spans="1:13" ht="15.75" x14ac:dyDescent="0.25">
      <c r="J3" s="5"/>
      <c r="K3" s="5"/>
      <c r="L3" s="5"/>
      <c r="M3" s="7" t="s">
        <v>238</v>
      </c>
    </row>
    <row r="4" spans="1:13" ht="15.75" x14ac:dyDescent="0.25">
      <c r="J4" s="5"/>
      <c r="K4" s="5"/>
      <c r="L4" s="5"/>
      <c r="M4" s="7" t="s">
        <v>239</v>
      </c>
    </row>
    <row r="5" spans="1:13" ht="15.75" x14ac:dyDescent="0.25">
      <c r="J5" s="5"/>
      <c r="K5" s="5"/>
      <c r="L5" s="5"/>
      <c r="M5" s="7" t="s">
        <v>6</v>
      </c>
    </row>
    <row r="6" spans="1:13" ht="15.75" x14ac:dyDescent="0.25">
      <c r="J6" s="5"/>
      <c r="K6" s="5"/>
      <c r="L6" s="5"/>
      <c r="M6" s="7" t="s">
        <v>251</v>
      </c>
    </row>
    <row r="12" spans="1:13" ht="13.5" thickBot="1" x14ac:dyDescent="0.25"/>
    <row r="13" spans="1:13" ht="48.75" customHeight="1" thickBot="1" x14ac:dyDescent="0.25">
      <c r="A13" s="1791" t="s">
        <v>20</v>
      </c>
      <c r="B13" s="1842"/>
      <c r="C13" s="1793" t="s">
        <v>21</v>
      </c>
      <c r="D13" s="1790"/>
      <c r="E13" s="1790"/>
      <c r="F13" s="1790"/>
      <c r="G13" s="1790"/>
      <c r="H13" s="1792"/>
      <c r="I13" s="1847" t="s">
        <v>22</v>
      </c>
      <c r="J13" s="1787" t="s">
        <v>52</v>
      </c>
      <c r="K13" s="1788"/>
      <c r="L13" s="1788"/>
      <c r="M13" s="1789"/>
    </row>
    <row r="14" spans="1:13" ht="48.75" customHeight="1" thickBot="1" x14ac:dyDescent="0.25">
      <c r="A14" s="1843"/>
      <c r="B14" s="1844"/>
      <c r="C14" s="1830"/>
      <c r="D14" s="1845"/>
      <c r="E14" s="1845"/>
      <c r="F14" s="1845"/>
      <c r="G14" s="1845"/>
      <c r="H14" s="1846"/>
      <c r="I14" s="1848"/>
      <c r="J14" s="1849" t="s">
        <v>27</v>
      </c>
      <c r="K14" s="1850"/>
      <c r="L14" s="1849" t="s">
        <v>26</v>
      </c>
      <c r="M14" s="1850"/>
    </row>
    <row r="15" spans="1:13" ht="48.75" customHeight="1" thickBot="1" x14ac:dyDescent="0.25">
      <c r="A15" s="1940" t="s">
        <v>192</v>
      </c>
      <c r="B15" s="1941"/>
      <c r="C15" s="1941"/>
      <c r="D15" s="1941"/>
      <c r="E15" s="1941"/>
      <c r="F15" s="1941"/>
      <c r="G15" s="1941"/>
      <c r="H15" s="1941"/>
      <c r="I15" s="1941"/>
      <c r="J15" s="1941"/>
      <c r="K15" s="1941"/>
      <c r="L15" s="1941"/>
      <c r="M15" s="1942"/>
    </row>
    <row r="16" spans="1:13" ht="48.75" customHeight="1" thickBot="1" x14ac:dyDescent="0.25">
      <c r="A16" s="1835" t="s">
        <v>48</v>
      </c>
      <c r="B16" s="1903"/>
      <c r="C16" s="1904" t="s">
        <v>91</v>
      </c>
      <c r="D16" s="1838"/>
      <c r="E16" s="1838"/>
      <c r="F16" s="1838"/>
      <c r="G16" s="1838"/>
      <c r="H16" s="1839"/>
      <c r="I16" s="931">
        <v>2</v>
      </c>
      <c r="J16" s="1768">
        <v>1330</v>
      </c>
      <c r="K16" s="1775"/>
      <c r="L16" s="1938"/>
      <c r="M16" s="1939"/>
    </row>
    <row r="17" spans="1:13" ht="48.75" customHeight="1" thickBot="1" x14ac:dyDescent="0.25">
      <c r="A17" s="1928" t="s">
        <v>44</v>
      </c>
      <c r="B17" s="1929"/>
      <c r="C17" s="1930" t="s">
        <v>74</v>
      </c>
      <c r="D17" s="1931"/>
      <c r="E17" s="1931"/>
      <c r="F17" s="1931"/>
      <c r="G17" s="1931"/>
      <c r="H17" s="1932"/>
      <c r="I17" s="1238">
        <v>2</v>
      </c>
      <c r="J17" s="1768">
        <v>1580</v>
      </c>
      <c r="K17" s="1775"/>
      <c r="L17" s="1938"/>
      <c r="M17" s="1939"/>
    </row>
    <row r="18" spans="1:13" ht="48.75" customHeight="1" thickBot="1" x14ac:dyDescent="0.25">
      <c r="A18" s="1835" t="s">
        <v>243</v>
      </c>
      <c r="B18" s="1903"/>
      <c r="C18" s="1904" t="s">
        <v>245</v>
      </c>
      <c r="D18" s="1838"/>
      <c r="E18" s="1838"/>
      <c r="F18" s="1838"/>
      <c r="G18" s="1838"/>
      <c r="H18" s="1839"/>
      <c r="I18" s="931">
        <v>1</v>
      </c>
      <c r="J18" s="1768"/>
      <c r="K18" s="1775"/>
      <c r="L18" s="1768">
        <v>2000</v>
      </c>
      <c r="M18" s="1775"/>
    </row>
    <row r="19" spans="1:13" ht="52.5" customHeight="1" thickBot="1" x14ac:dyDescent="0.25">
      <c r="A19" s="1928" t="s">
        <v>28</v>
      </c>
      <c r="B19" s="1929"/>
      <c r="C19" s="1930" t="s">
        <v>246</v>
      </c>
      <c r="D19" s="1931"/>
      <c r="E19" s="1931"/>
      <c r="F19" s="1931"/>
      <c r="G19" s="1931"/>
      <c r="H19" s="1932"/>
      <c r="I19" s="1238">
        <v>1</v>
      </c>
      <c r="J19" s="1768"/>
      <c r="K19" s="1775"/>
      <c r="L19" s="1768">
        <v>2330</v>
      </c>
      <c r="M19" s="1775"/>
    </row>
    <row r="20" spans="1:13" ht="65.25" customHeight="1" thickBot="1" x14ac:dyDescent="0.25">
      <c r="A20" s="1835" t="s">
        <v>133</v>
      </c>
      <c r="B20" s="1903"/>
      <c r="C20" s="1904" t="s">
        <v>134</v>
      </c>
      <c r="D20" s="1838"/>
      <c r="E20" s="1838"/>
      <c r="F20" s="1838"/>
      <c r="G20" s="1838"/>
      <c r="H20" s="1839"/>
      <c r="I20" s="931">
        <v>1</v>
      </c>
      <c r="J20" s="1768"/>
      <c r="K20" s="1775"/>
      <c r="L20" s="1768">
        <v>2740</v>
      </c>
      <c r="M20" s="1775"/>
    </row>
    <row r="21" spans="1:13" ht="48.75" customHeight="1" thickBot="1" x14ac:dyDescent="0.25">
      <c r="A21" s="1933" t="s">
        <v>34</v>
      </c>
      <c r="B21" s="1934"/>
      <c r="C21" s="1935" t="s">
        <v>179</v>
      </c>
      <c r="D21" s="1936"/>
      <c r="E21" s="1936"/>
      <c r="F21" s="1936"/>
      <c r="G21" s="1936"/>
      <c r="H21" s="1937"/>
      <c r="I21" s="1261">
        <v>2</v>
      </c>
      <c r="J21" s="1768">
        <v>2280</v>
      </c>
      <c r="K21" s="1775"/>
      <c r="L21" s="1938"/>
      <c r="M21" s="1939"/>
    </row>
    <row r="22" spans="1:13" ht="48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48.75" customHeight="1" x14ac:dyDescent="0.25">
      <c r="A23" s="1854" t="s">
        <v>2</v>
      </c>
      <c r="B23" s="1854"/>
      <c r="C23" s="1854"/>
      <c r="D23" s="1854"/>
      <c r="E23" s="1854"/>
      <c r="F23" s="1854"/>
      <c r="G23" s="1854"/>
      <c r="H23" s="1854"/>
      <c r="I23" s="1854"/>
      <c r="J23" s="1854"/>
      <c r="K23" s="1854"/>
      <c r="L23" s="1854"/>
      <c r="M23" s="5"/>
    </row>
    <row r="24" spans="1:13" ht="48.75" customHeight="1" x14ac:dyDescent="0.25">
      <c r="A24" s="1855" t="s">
        <v>98</v>
      </c>
      <c r="B24" s="1855"/>
      <c r="C24" s="1855"/>
      <c r="D24" s="1855"/>
      <c r="E24" s="1855"/>
      <c r="F24" s="1855"/>
      <c r="G24" s="1855"/>
      <c r="H24" s="1855"/>
      <c r="I24" s="1855"/>
      <c r="J24" s="1855"/>
      <c r="K24" s="1855"/>
      <c r="L24" s="1855"/>
      <c r="M24" s="5"/>
    </row>
    <row r="25" spans="1:13" ht="48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15"/>
      <c r="L25" s="15"/>
      <c r="M25" s="5"/>
    </row>
  </sheetData>
  <mergeCells count="33">
    <mergeCell ref="A15:M15"/>
    <mergeCell ref="A16:B16"/>
    <mergeCell ref="C16:H16"/>
    <mergeCell ref="J16:K16"/>
    <mergeCell ref="L16:M16"/>
    <mergeCell ref="A17:B17"/>
    <mergeCell ref="C17:H17"/>
    <mergeCell ref="J17:K17"/>
    <mergeCell ref="L17:M17"/>
    <mergeCell ref="A18:B18"/>
    <mergeCell ref="C18:H18"/>
    <mergeCell ref="J18:K18"/>
    <mergeCell ref="L18:M18"/>
    <mergeCell ref="A13:B14"/>
    <mergeCell ref="C13:H14"/>
    <mergeCell ref="I13:I14"/>
    <mergeCell ref="J13:M13"/>
    <mergeCell ref="J14:K14"/>
    <mergeCell ref="L14:M14"/>
    <mergeCell ref="A19:B19"/>
    <mergeCell ref="C19:H19"/>
    <mergeCell ref="J19:K19"/>
    <mergeCell ref="L19:M19"/>
    <mergeCell ref="A24:L24"/>
    <mergeCell ref="A20:B20"/>
    <mergeCell ref="C20:H20"/>
    <mergeCell ref="J20:K20"/>
    <mergeCell ref="L20:M20"/>
    <mergeCell ref="A21:B21"/>
    <mergeCell ref="C21:H21"/>
    <mergeCell ref="J21:K21"/>
    <mergeCell ref="L21:M21"/>
    <mergeCell ref="A23:L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2 полуг_20_на утв</vt:lpstr>
      <vt:lpstr>2 полуг20_профс_на утв. Лайт</vt:lpstr>
      <vt:lpstr>расч_2_пол.2020_профс_Лайт</vt:lpstr>
      <vt:lpstr>2 полуг20_профс_на утв.</vt:lpstr>
      <vt:lpstr>2 полуг_20_на утв (2)</vt:lpstr>
      <vt:lpstr>2полуг_20_расч_профс_скид.</vt:lpstr>
      <vt:lpstr>2 полуг_20_расч </vt:lpstr>
      <vt:lpstr>с 01.01.20_профс_плюс_5%_утв</vt:lpstr>
      <vt:lpstr>Гостинич.услуги действ._2019</vt:lpstr>
      <vt:lpstr>2 полуг20_профс_сравнит.</vt:lpstr>
      <vt:lpstr>3_4 кв_19_профс_плюс_5%_утв</vt:lpstr>
      <vt:lpstr>2 полуг_19_на утв (2)</vt:lpstr>
      <vt:lpstr>расч_2_пол.2020_профс_плюс 10%</vt:lpstr>
      <vt:lpstr>3_4 кв_19_профс_30%_утв</vt:lpstr>
      <vt:lpstr>расч_3_4 кв_19_профс_30%</vt:lpstr>
      <vt:lpstr>НОВ_ГОД_20_на утв</vt:lpstr>
      <vt:lpstr>НОВ_ГОД_20_расчет</vt:lpstr>
      <vt:lpstr>2 полуг_19_на утв</vt:lpstr>
      <vt:lpstr>2 полуг_19_расч</vt:lpstr>
      <vt:lpstr>расч_3_4 кв_19_профс_скидка_37%</vt:lpstr>
      <vt:lpstr>2019 год_1 полуг</vt:lpstr>
      <vt:lpstr>Нов_год_19_на утв</vt:lpstr>
      <vt:lpstr>Нов_год_19_расч</vt:lpstr>
      <vt:lpstr>2018 год</vt:lpstr>
      <vt:lpstr>3 кв_18_профсоюзы</vt:lpstr>
      <vt:lpstr>расч_3 кв_18_профсоюзы (2)</vt:lpstr>
      <vt:lpstr>Нов_год_18_на утвержд</vt:lpstr>
      <vt:lpstr>Нов_год_18_расч </vt:lpstr>
      <vt:lpstr>1_2_кв_17_профс</vt:lpstr>
      <vt:lpstr>2_полуг_17_утв</vt:lpstr>
      <vt:lpstr>1_2_кв_17_утв</vt:lpstr>
      <vt:lpstr>1_2 кв_17_расч</vt:lpstr>
      <vt:lpstr>Н_год_17_утв</vt:lpstr>
      <vt:lpstr>Н_год_17_расч</vt:lpstr>
      <vt:lpstr>3_4 кв_16_дет пит_утвержд</vt:lpstr>
      <vt:lpstr>3_4 кв_16_дет пит_расч</vt:lpstr>
      <vt:lpstr>1_2кв_16_расч_7,5%</vt:lpstr>
    </vt:vector>
  </TitlesOfParts>
  <Company>Ижминводы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Рустем</cp:lastModifiedBy>
  <cp:lastPrinted>2020-06-18T19:10:03Z</cp:lastPrinted>
  <dcterms:created xsi:type="dcterms:W3CDTF">2006-01-17T11:47:38Z</dcterms:created>
  <dcterms:modified xsi:type="dcterms:W3CDTF">2020-07-13T14:13:27Z</dcterms:modified>
</cp:coreProperties>
</file>